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T:\Finance\2023 Half Year\Key Stats\"/>
    </mc:Choice>
  </mc:AlternateContent>
  <xr:revisionPtr revIDLastSave="0" documentId="13_ncr:1_{90068F41-EB7A-4D08-94F0-4A7AA9825FF0}" xr6:coauthVersionLast="47" xr6:coauthVersionMax="47" xr10:uidLastSave="{00000000-0000-0000-0000-000000000000}"/>
  <bookViews>
    <workbookView xWindow="-110" yWindow="-110" windowWidth="38620" windowHeight="21360" tabRatio="877" xr2:uid="{00000000-000D-0000-FFFF-FFFF00000000}"/>
  </bookViews>
  <sheets>
    <sheet name="Summary June" sheetId="41" r:id="rId1"/>
    <sheet name="Established Markets June" sheetId="43" r:id="rId2"/>
    <sheet name="Markets 2023 by half" sheetId="44" r:id="rId3"/>
  </sheets>
  <definedNames>
    <definedName name="page1" localSheetId="1">#REF!</definedName>
    <definedName name="page1" localSheetId="2">#REF!</definedName>
    <definedName name="page1">#REF!</definedName>
    <definedName name="page2" localSheetId="1">#REF!</definedName>
    <definedName name="page2" localSheetId="2">#REF!</definedName>
    <definedName name="page2">#REF!</definedName>
    <definedName name="page3" localSheetId="1">#REF!</definedName>
    <definedName name="page3" localSheetId="2">#REF!</definedName>
    <definedName name="page3">#REF!</definedName>
    <definedName name="page4">#REF!</definedName>
    <definedName name="_xlnm.Print_Area" localSheetId="1">'Established Markets June'!$A$1:$K$65</definedName>
    <definedName name="_xlnm.Print_Area" localSheetId="2">'Markets 2023 by half'!$A$1:$F$66</definedName>
    <definedName name="_xlnm.Print_Area" localSheetId="0">'Summary June'!$A$1:$F$69</definedName>
    <definedName name="_xlnm.Print_Titles" localSheetId="2">'Markets 2023 by half'!$1:$9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5" i="44" l="1"/>
  <c r="C55" i="44"/>
  <c r="D59" i="44"/>
  <c r="D58" i="44"/>
  <c r="D46" i="44"/>
  <c r="C42" i="44"/>
  <c r="B42" i="44"/>
  <c r="D47" i="44"/>
  <c r="D45" i="44"/>
  <c r="D33" i="44"/>
  <c r="D32" i="44"/>
  <c r="D34" i="44"/>
  <c r="C29" i="44"/>
  <c r="B29" i="44" l="1"/>
  <c r="D60" i="44"/>
  <c r="D61" i="44"/>
  <c r="D48" i="44"/>
  <c r="D35" i="44"/>
  <c r="D22" i="44"/>
  <c r="C57" i="43"/>
  <c r="C44" i="43"/>
  <c r="C31" i="43"/>
  <c r="C18" i="43"/>
  <c r="C56" i="43" l="1"/>
  <c r="C55" i="43"/>
  <c r="C54" i="43"/>
  <c r="C47" i="43"/>
  <c r="B51" i="43"/>
  <c r="C51" i="43" s="1"/>
  <c r="C48" i="43"/>
  <c r="C50" i="43"/>
  <c r="B38" i="43"/>
  <c r="B25" i="43" l="1"/>
  <c r="C24" i="43"/>
  <c r="C49" i="43"/>
  <c r="C15" i="43" l="1"/>
  <c r="C17" i="43"/>
  <c r="D19" i="44" l="1"/>
  <c r="C30" i="43"/>
  <c r="D20" i="44"/>
  <c r="C43" i="43"/>
  <c r="C29" i="43"/>
  <c r="D21" i="44"/>
  <c r="C16" i="43"/>
  <c r="C42" i="43"/>
  <c r="C41" i="43"/>
  <c r="C28" i="43"/>
  <c r="B26" i="41" l="1"/>
  <c r="B11" i="41" l="1"/>
  <c r="C40" i="43" l="1"/>
  <c r="B53" i="41" l="1"/>
  <c r="C16" i="44" l="1"/>
  <c r="B16" i="44"/>
  <c r="B59" i="41" l="1"/>
  <c r="B61" i="41"/>
  <c r="C58" i="41" l="1"/>
  <c r="C59" i="41" s="1"/>
  <c r="C61" i="41" l="1"/>
  <c r="C34" i="43" l="1"/>
  <c r="C60" i="43"/>
  <c r="C22" i="43" l="1"/>
  <c r="C36" i="43"/>
  <c r="C38" i="43"/>
  <c r="C21" i="43"/>
  <c r="C37" i="43"/>
  <c r="C11" i="43" l="1"/>
  <c r="C8" i="43"/>
  <c r="C9" i="43"/>
  <c r="C25" i="43"/>
  <c r="C23" i="43"/>
  <c r="C27" i="43" l="1"/>
  <c r="B12" i="43"/>
  <c r="C12" i="43" s="1"/>
  <c r="C10" i="43"/>
  <c r="C14" i="43" l="1"/>
  <c r="C35" i="43" l="1"/>
  <c r="B27" i="41" l="1"/>
  <c r="B28" i="41" s="1"/>
  <c r="B35" i="41" l="1"/>
  <c r="B50" i="41" l="1"/>
  <c r="B14" i="41" l="1"/>
  <c r="B45" i="41" l="1"/>
  <c r="B44" i="41" l="1"/>
  <c r="B37" i="41" l="1"/>
  <c r="B46" i="41"/>
</calcChain>
</file>

<file path=xl/sharedStrings.xml><?xml version="1.0" encoding="utf-8"?>
<sst xmlns="http://schemas.openxmlformats.org/spreadsheetml/2006/main" count="168" uniqueCount="67">
  <si>
    <t>Customer numbers (000s)</t>
  </si>
  <si>
    <t>Revenue</t>
  </si>
  <si>
    <t>Revenue less impairment</t>
  </si>
  <si>
    <t>Change reported</t>
  </si>
  <si>
    <t>%</t>
  </si>
  <si>
    <t>Half 1</t>
  </si>
  <si>
    <t>Group</t>
  </si>
  <si>
    <t>Impairment</t>
  </si>
  <si>
    <t>International Personal Finance plc accepts no liability for any loss arising from the use of the data contained in this document, howsoever caused, nor makes any representation as to its completeness or accuracy.</t>
  </si>
  <si>
    <t>Dividend per share (p)</t>
  </si>
  <si>
    <t>UK</t>
  </si>
  <si>
    <t>Balance sheet</t>
  </si>
  <si>
    <t>Borrowings</t>
  </si>
  <si>
    <t>Net assets</t>
  </si>
  <si>
    <t>Key financial ratios</t>
  </si>
  <si>
    <t>Gearing</t>
  </si>
  <si>
    <t>Ratio of receivables to borrowings</t>
  </si>
  <si>
    <t>Borrowings as % of receivables</t>
  </si>
  <si>
    <t>Equity as % of receivables</t>
  </si>
  <si>
    <t>Weighted average number of shares</t>
  </si>
  <si>
    <t>% change</t>
  </si>
  <si>
    <t>Breakdown of profit before tax and exceptional items by region:</t>
  </si>
  <si>
    <t>£M</t>
  </si>
  <si>
    <t>UK costs</t>
  </si>
  <si>
    <t>Change CER</t>
  </si>
  <si>
    <t>Amounts receivable from customers:</t>
  </si>
  <si>
    <t>Digital</t>
  </si>
  <si>
    <t>Tax expense</t>
  </si>
  <si>
    <t>INTERNATIONAL PERSONAL FINANCE PLC</t>
  </si>
  <si>
    <t>Other assets</t>
  </si>
  <si>
    <t>Exceptional items</t>
  </si>
  <si>
    <t>Home Credit</t>
  </si>
  <si>
    <t>Gross Receivables</t>
  </si>
  <si>
    <t>Net Receivables</t>
  </si>
  <si>
    <t>Collections*</t>
  </si>
  <si>
    <t>EBIT*</t>
  </si>
  <si>
    <t>Interest*</t>
  </si>
  <si>
    <t>Amortisation*</t>
  </si>
  <si>
    <t>Depreciation*</t>
  </si>
  <si>
    <t>EBITA*</t>
  </si>
  <si>
    <t>Interest cover (EBITA:interest multiple)*</t>
  </si>
  <si>
    <t>EBITDA*</t>
  </si>
  <si>
    <t>European Home Credit</t>
  </si>
  <si>
    <t xml:space="preserve">Group </t>
  </si>
  <si>
    <t>Consolidated income statement</t>
  </si>
  <si>
    <t>(Loss) before tax and exceptionals</t>
  </si>
  <si>
    <t>KEY STATISTICS - SIX MONTHS ENDED 30 JUNE</t>
  </si>
  <si>
    <t>Profit/(Loss) before tax and exceptional items</t>
  </si>
  <si>
    <t>Profit/(Loss) before tax</t>
  </si>
  <si>
    <t>Profit/(Loss) after taxation</t>
  </si>
  <si>
    <t>Group Profit/(loss) before tax and exceptional items</t>
  </si>
  <si>
    <t>Earnings/(loss) per share (p) - statutory</t>
  </si>
  <si>
    <t>Interest cover (pre-exceptional)</t>
  </si>
  <si>
    <t>European Home Credit *</t>
  </si>
  <si>
    <t>Customer lending</t>
  </si>
  <si>
    <t xml:space="preserve">Profit/(loss) before tax and exceptionals </t>
  </si>
  <si>
    <t>Profit/(loss) before tax and exceptionals</t>
  </si>
  <si>
    <t xml:space="preserve">Profit before tax and exceptionals </t>
  </si>
  <si>
    <t xml:space="preserve">Profit/(loss) </t>
  </si>
  <si>
    <t>IPF Digital</t>
  </si>
  <si>
    <t>IPF Digital *</t>
  </si>
  <si>
    <t>Mexico Home Credit</t>
  </si>
  <si>
    <t>Annualised impairment rate</t>
  </si>
  <si>
    <t>Annualised revenue yield</t>
  </si>
  <si>
    <t>Annualised cost-income ratio</t>
  </si>
  <si>
    <t>Pre-exceptional RORE</t>
  </si>
  <si>
    <t>* 2020 Reported figures have been re-stated for Europe and IPF Digital to reflect the merger of the two digital businesses in Poland with both now reported under IPF Digital. 2020% Change figures for these segments remain as previously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</si>
</sst>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0.0\ ;\(#,##0.0\);&quot;- &quot;"/>
    <numFmt numFmtId="166" formatCode="#,##0\ ;\(#,##0\);&quot;- &quot;"/>
    <numFmt numFmtId="167" formatCode="#,##0.0%\ ;\(#,##0.0%\);&quot;- &quot;"/>
    <numFmt numFmtId="168" formatCode="_-[$€-2]* #,##0.00_-;\-[$€-2]* #,##0.00_-;_-[$€-2]* &quot;-&quot;??_-"/>
    <numFmt numFmtId="169" formatCode="#,##0.0;\(#,##0.0\)"/>
    <numFmt numFmtId="170" formatCode="#,##0.0;\(#,##0.0\);&quot;  &quot;"/>
    <numFmt numFmtId="171" formatCode="#,##0\ ;\(#,##0\);&quot;  &quot;"/>
    <numFmt numFmtId="172" formatCode="#,##0.0%;\ \(#,##0.0%\);\ &quot;-&quot;"/>
    <numFmt numFmtId="173" formatCode="0.0%"/>
    <numFmt numFmtId="174" formatCode="_(* #,##0.0_);_(* \(#,##0.0\);_(* &quot;-&quot;??_);_(@_)"/>
    <numFmt numFmtId="175" formatCode="0.0;\(0.0\);\-"/>
  </numFmts>
  <fonts count="8">
    <font>
      <sz val="12"/>
      <name val="TimesNewRomanPS"/>
    </font>
    <font>
      <sz val="11"/>
      <color theme="1"/>
      <name val="Calibri"/>
      <family val="2"/>
      <scheme val="minor"/>
    </font>
    <font>
      <sz val="10"/>
      <name val="Arial"/>
      <family val="2"/>
    </font>
    <font>
      <b/>
      <u/>
      <sz val="12"/>
      <name val="Arial"/>
      <family val="2"/>
    </font>
    <font>
      <sz val="12"/>
      <name val="Arial"/>
      <family val="2"/>
    </font>
    <font>
      <b/>
      <sz val="12"/>
      <name val="Arial"/>
      <family val="2"/>
    </font>
    <font>
      <sz val="12"/>
      <name val="TimesNewRomanPS"/>
    </font>
    <font>
      <sz val="10"/>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68" fontId="6"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0" fontId="1" fillId="0" borderId="0"/>
  </cellStyleXfs>
  <cellXfs count="142">
    <xf numFmtId="0" fontId="0" fillId="0" borderId="0" xfId="0"/>
    <xf numFmtId="165" fontId="5" fillId="2" borderId="1" xfId="0" applyNumberFormat="1" applyFont="1" applyFill="1" applyBorder="1" applyAlignment="1">
      <alignment horizontal="centerContinuous"/>
    </xf>
    <xf numFmtId="165" fontId="5" fillId="2" borderId="0" xfId="0" applyNumberFormat="1" applyFont="1" applyFill="1" applyAlignment="1">
      <alignment horizontal="centerContinuous"/>
    </xf>
    <xf numFmtId="165" fontId="4" fillId="2" borderId="2" xfId="0" applyNumberFormat="1" applyFont="1" applyFill="1" applyBorder="1"/>
    <xf numFmtId="165" fontId="4" fillId="2" borderId="1" xfId="0" applyNumberFormat="1" applyFont="1" applyFill="1" applyBorder="1" applyAlignment="1">
      <alignment horizontal="center"/>
    </xf>
    <xf numFmtId="165" fontId="4" fillId="2" borderId="0" xfId="0" applyNumberFormat="1" applyFont="1" applyFill="1" applyAlignment="1">
      <alignment horizontal="center"/>
    </xf>
    <xf numFmtId="165" fontId="5" fillId="2" borderId="0" xfId="0" applyNumberFormat="1" applyFont="1" applyFill="1"/>
    <xf numFmtId="165" fontId="5" fillId="2" borderId="2" xfId="0" applyNumberFormat="1" applyFont="1" applyFill="1" applyBorder="1"/>
    <xf numFmtId="166" fontId="4" fillId="2" borderId="1" xfId="0" applyNumberFormat="1" applyFont="1" applyFill="1" applyBorder="1"/>
    <xf numFmtId="166" fontId="4" fillId="2" borderId="0" xfId="0" applyNumberFormat="1" applyFont="1" applyFill="1"/>
    <xf numFmtId="167" fontId="4" fillId="2" borderId="1" xfId="0" applyNumberFormat="1" applyFont="1" applyFill="1" applyBorder="1"/>
    <xf numFmtId="0" fontId="4" fillId="2" borderId="1" xfId="0" applyFont="1" applyFill="1" applyBorder="1"/>
    <xf numFmtId="167" fontId="5" fillId="2" borderId="1" xfId="0" applyNumberFormat="1" applyFont="1" applyFill="1" applyBorder="1"/>
    <xf numFmtId="166" fontId="4" fillId="2" borderId="2" xfId="0" applyNumberFormat="1" applyFont="1" applyFill="1" applyBorder="1"/>
    <xf numFmtId="0" fontId="5" fillId="2" borderId="1" xfId="0" applyFont="1" applyFill="1" applyBorder="1"/>
    <xf numFmtId="0" fontId="3" fillId="2" borderId="0" xfId="0" quotePrefix="1" applyFont="1" applyFill="1" applyAlignment="1">
      <alignment horizontal="right" wrapText="1"/>
    </xf>
    <xf numFmtId="0" fontId="3" fillId="2" borderId="0" xfId="0" applyFont="1" applyFill="1" applyAlignment="1">
      <alignment horizontal="right" wrapText="1"/>
    </xf>
    <xf numFmtId="49" fontId="3" fillId="2" borderId="0" xfId="0" applyNumberFormat="1" applyFont="1" applyFill="1" applyAlignment="1">
      <alignment horizontal="right"/>
    </xf>
    <xf numFmtId="167" fontId="4" fillId="2" borderId="6" xfId="0" applyNumberFormat="1" applyFont="1" applyFill="1" applyBorder="1"/>
    <xf numFmtId="165" fontId="4" fillId="2" borderId="0" xfId="0" applyNumberFormat="1" applyFont="1" applyFill="1" applyAlignment="1">
      <alignment wrapText="1"/>
    </xf>
    <xf numFmtId="165" fontId="4" fillId="2" borderId="0" xfId="0" applyNumberFormat="1" applyFont="1" applyFill="1" applyAlignment="1">
      <alignment horizontal="center" wrapText="1"/>
    </xf>
    <xf numFmtId="167" fontId="4" fillId="2" borderId="5" xfId="0" applyNumberFormat="1" applyFont="1" applyFill="1" applyBorder="1"/>
    <xf numFmtId="165" fontId="3" fillId="2" borderId="0" xfId="0" applyNumberFormat="1" applyFont="1" applyFill="1" applyAlignment="1">
      <alignment horizontal="right"/>
    </xf>
    <xf numFmtId="170" fontId="4" fillId="2" borderId="0" xfId="0" applyNumberFormat="1" applyFont="1" applyFill="1"/>
    <xf numFmtId="171" fontId="4" fillId="2" borderId="0" xfId="0" applyNumberFormat="1" applyFont="1" applyFill="1"/>
    <xf numFmtId="165" fontId="4" fillId="2" borderId="2" xfId="0" applyNumberFormat="1" applyFont="1" applyFill="1" applyBorder="1" applyAlignment="1">
      <alignment horizontal="right"/>
    </xf>
    <xf numFmtId="169" fontId="4" fillId="2" borderId="0" xfId="2" applyNumberFormat="1" applyFont="1" applyFill="1" applyBorder="1"/>
    <xf numFmtId="165" fontId="4" fillId="0" borderId="0" xfId="0" applyNumberFormat="1" applyFont="1"/>
    <xf numFmtId="165" fontId="5" fillId="2" borderId="2" xfId="0" applyNumberFormat="1" applyFont="1" applyFill="1" applyBorder="1" applyAlignment="1">
      <alignment horizontal="centerContinuous"/>
    </xf>
    <xf numFmtId="165" fontId="3" fillId="2" borderId="2" xfId="0" applyNumberFormat="1" applyFont="1" applyFill="1" applyBorder="1" applyAlignment="1">
      <alignment horizontal="right"/>
    </xf>
    <xf numFmtId="169" fontId="4" fillId="2" borderId="2" xfId="2" applyNumberFormat="1" applyFont="1" applyFill="1" applyBorder="1"/>
    <xf numFmtId="167" fontId="4" fillId="2" borderId="0" xfId="0" applyNumberFormat="1" applyFont="1" applyFill="1" applyAlignment="1">
      <alignment horizontal="center"/>
    </xf>
    <xf numFmtId="165" fontId="5" fillId="2" borderId="1" xfId="0" applyNumberFormat="1" applyFont="1" applyFill="1" applyBorder="1" applyAlignment="1">
      <alignment horizontal="left" vertical="center"/>
    </xf>
    <xf numFmtId="0" fontId="5" fillId="2" borderId="1" xfId="0" applyFont="1" applyFill="1" applyBorder="1" applyAlignment="1">
      <alignment vertical="center"/>
    </xf>
    <xf numFmtId="167" fontId="4" fillId="2" borderId="0" xfId="0" applyNumberFormat="1" applyFont="1" applyFill="1" applyAlignment="1">
      <alignment horizontal="right"/>
    </xf>
    <xf numFmtId="167" fontId="4" fillId="2" borderId="18" xfId="0" applyNumberFormat="1" applyFont="1" applyFill="1" applyBorder="1"/>
    <xf numFmtId="165" fontId="4" fillId="2" borderId="1" xfId="0" applyNumberFormat="1" applyFont="1" applyFill="1" applyBorder="1"/>
    <xf numFmtId="167" fontId="4" fillId="2" borderId="0" xfId="0" applyNumberFormat="1" applyFont="1" applyFill="1"/>
    <xf numFmtId="167" fontId="4" fillId="2" borderId="2" xfId="0" applyNumberFormat="1" applyFont="1" applyFill="1" applyBorder="1"/>
    <xf numFmtId="167" fontId="4" fillId="2" borderId="0" xfId="2" applyNumberFormat="1" applyFont="1" applyFill="1" applyBorder="1" applyAlignment="1">
      <alignment horizontal="right"/>
    </xf>
    <xf numFmtId="166" fontId="4" fillId="2" borderId="0" xfId="0" applyNumberFormat="1" applyFont="1" applyFill="1" applyAlignment="1">
      <alignment horizontal="right"/>
    </xf>
    <xf numFmtId="165" fontId="4" fillId="2" borderId="0" xfId="0" applyNumberFormat="1" applyFont="1" applyFill="1"/>
    <xf numFmtId="165" fontId="5" fillId="2" borderId="1" xfId="0" applyNumberFormat="1" applyFont="1" applyFill="1" applyBorder="1"/>
    <xf numFmtId="165" fontId="4" fillId="2" borderId="0" xfId="0" applyNumberFormat="1" applyFont="1" applyFill="1" applyAlignment="1">
      <alignment horizontal="right"/>
    </xf>
    <xf numFmtId="165" fontId="4" fillId="2" borderId="9" xfId="0" applyNumberFormat="1" applyFont="1" applyFill="1" applyBorder="1"/>
    <xf numFmtId="165" fontId="4" fillId="2" borderId="8" xfId="0" applyNumberFormat="1" applyFont="1" applyFill="1" applyBorder="1"/>
    <xf numFmtId="165" fontId="4" fillId="2" borderId="10" xfId="0" applyNumberFormat="1" applyFont="1" applyFill="1" applyBorder="1"/>
    <xf numFmtId="165" fontId="4" fillId="0" borderId="0" xfId="0" applyNumberFormat="1" applyFont="1" applyAlignment="1">
      <alignment horizontal="right"/>
    </xf>
    <xf numFmtId="0" fontId="4" fillId="2" borderId="8" xfId="0" applyFont="1" applyFill="1" applyBorder="1" applyAlignment="1">
      <alignment vertical="center"/>
    </xf>
    <xf numFmtId="0" fontId="4" fillId="2" borderId="0" xfId="0" applyFont="1" applyFill="1" applyAlignment="1">
      <alignment vertical="center"/>
    </xf>
    <xf numFmtId="165" fontId="3" fillId="2" borderId="9" xfId="0" applyNumberFormat="1" applyFont="1" applyFill="1" applyBorder="1" applyAlignment="1">
      <alignment vertical="center"/>
    </xf>
    <xf numFmtId="167" fontId="4" fillId="0" borderId="0" xfId="0" applyNumberFormat="1" applyFont="1"/>
    <xf numFmtId="165" fontId="5" fillId="0" borderId="0" xfId="0" quotePrefix="1" applyNumberFormat="1" applyFont="1" applyAlignment="1">
      <alignment horizontal="right"/>
    </xf>
    <xf numFmtId="165" fontId="5" fillId="0" borderId="0" xfId="0" applyNumberFormat="1" applyFont="1" applyAlignment="1">
      <alignment horizontal="centerContinuous"/>
    </xf>
    <xf numFmtId="165" fontId="4" fillId="0" borderId="0" xfId="0" applyNumberFormat="1" applyFont="1" applyAlignment="1">
      <alignment horizontal="center"/>
    </xf>
    <xf numFmtId="173" fontId="4" fillId="2" borderId="0" xfId="2" applyNumberFormat="1" applyFont="1" applyFill="1" applyBorder="1" applyAlignment="1">
      <alignment horizontal="right"/>
    </xf>
    <xf numFmtId="166" fontId="4" fillId="0" borderId="0" xfId="0" applyNumberFormat="1" applyFont="1"/>
    <xf numFmtId="0" fontId="4" fillId="0" borderId="0" xfId="0" applyFont="1" applyAlignment="1">
      <alignment wrapText="1"/>
    </xf>
    <xf numFmtId="0" fontId="4" fillId="0" borderId="0" xfId="0" applyFont="1"/>
    <xf numFmtId="174" fontId="4" fillId="2" borderId="0" xfId="8" applyNumberFormat="1" applyFont="1" applyFill="1" applyBorder="1"/>
    <xf numFmtId="174" fontId="4" fillId="2" borderId="2" xfId="8" applyNumberFormat="1" applyFont="1" applyFill="1" applyBorder="1"/>
    <xf numFmtId="167" fontId="4" fillId="2" borderId="7" xfId="0" applyNumberFormat="1" applyFont="1" applyFill="1" applyBorder="1"/>
    <xf numFmtId="174" fontId="4" fillId="0" borderId="0" xfId="8" applyNumberFormat="1" applyFont="1" applyFill="1" applyBorder="1"/>
    <xf numFmtId="0" fontId="5" fillId="2" borderId="0" xfId="0" quotePrefix="1" applyFont="1" applyFill="1" applyAlignment="1">
      <alignment horizontal="right" wrapText="1"/>
    </xf>
    <xf numFmtId="165" fontId="5" fillId="2" borderId="0" xfId="0" applyNumberFormat="1" applyFont="1" applyFill="1" applyAlignment="1">
      <alignment horizontal="right"/>
    </xf>
    <xf numFmtId="0" fontId="4" fillId="2" borderId="0" xfId="0" applyFont="1" applyFill="1" applyAlignment="1">
      <alignment vertical="center" wrapText="1"/>
    </xf>
    <xf numFmtId="165" fontId="3" fillId="2" borderId="0" xfId="0" applyNumberFormat="1" applyFont="1" applyFill="1" applyAlignment="1">
      <alignment horizontal="center"/>
    </xf>
    <xf numFmtId="165" fontId="3" fillId="2" borderId="2" xfId="0" applyNumberFormat="1" applyFont="1" applyFill="1" applyBorder="1" applyAlignment="1">
      <alignment horizontal="center"/>
    </xf>
    <xf numFmtId="165" fontId="4" fillId="2" borderId="12" xfId="0" applyNumberFormat="1" applyFont="1" applyFill="1" applyBorder="1" applyAlignment="1">
      <alignment horizontal="right"/>
    </xf>
    <xf numFmtId="165" fontId="4" fillId="2" borderId="14" xfId="0" applyNumberFormat="1" applyFont="1" applyFill="1" applyBorder="1" applyAlignment="1">
      <alignment horizontal="right"/>
    </xf>
    <xf numFmtId="165" fontId="4" fillId="2" borderId="11" xfId="0" applyNumberFormat="1" applyFont="1" applyFill="1" applyBorder="1" applyAlignment="1">
      <alignment horizontal="right"/>
    </xf>
    <xf numFmtId="165" fontId="4" fillId="2" borderId="3" xfId="0" applyNumberFormat="1" applyFont="1" applyFill="1" applyBorder="1" applyAlignment="1">
      <alignment horizontal="right"/>
    </xf>
    <xf numFmtId="165" fontId="4" fillId="2" borderId="4" xfId="0" applyNumberFormat="1" applyFont="1" applyFill="1" applyBorder="1" applyAlignment="1">
      <alignment horizontal="right"/>
    </xf>
    <xf numFmtId="167" fontId="4" fillId="2" borderId="0" xfId="6" applyNumberFormat="1" applyFont="1" applyFill="1" applyBorder="1" applyAlignment="1">
      <alignment horizontal="right"/>
    </xf>
    <xf numFmtId="169" fontId="4" fillId="2" borderId="0" xfId="6" applyNumberFormat="1" applyFont="1" applyFill="1" applyBorder="1"/>
    <xf numFmtId="169" fontId="4" fillId="2" borderId="3" xfId="6" applyNumberFormat="1" applyFont="1" applyFill="1" applyBorder="1"/>
    <xf numFmtId="169" fontId="4" fillId="2" borderId="4" xfId="6" applyNumberFormat="1" applyFont="1" applyFill="1" applyBorder="1"/>
    <xf numFmtId="169" fontId="4" fillId="2" borderId="11" xfId="2" applyNumberFormat="1" applyFont="1" applyFill="1" applyBorder="1"/>
    <xf numFmtId="169" fontId="4" fillId="2" borderId="13" xfId="2" applyNumberFormat="1" applyFont="1" applyFill="1" applyBorder="1"/>
    <xf numFmtId="165" fontId="4" fillId="2" borderId="3" xfId="0" applyNumberFormat="1" applyFont="1" applyFill="1" applyBorder="1"/>
    <xf numFmtId="0" fontId="5" fillId="2" borderId="2" xfId="0" quotePrefix="1" applyFont="1" applyFill="1" applyBorder="1" applyAlignment="1">
      <alignment horizontal="right" wrapText="1"/>
    </xf>
    <xf numFmtId="165" fontId="3" fillId="0" borderId="0" xfId="0" applyNumberFormat="1" applyFont="1" applyAlignment="1">
      <alignment horizontal="right"/>
    </xf>
    <xf numFmtId="167" fontId="4" fillId="2" borderId="12" xfId="0" applyNumberFormat="1" applyFont="1" applyFill="1" applyBorder="1" applyAlignment="1">
      <alignment horizontal="right"/>
    </xf>
    <xf numFmtId="167" fontId="4" fillId="2" borderId="14" xfId="0" applyNumberFormat="1" applyFont="1" applyFill="1" applyBorder="1"/>
    <xf numFmtId="165" fontId="4" fillId="2" borderId="2" xfId="0" applyNumberFormat="1" applyFont="1" applyFill="1" applyBorder="1" applyAlignment="1">
      <alignment horizontal="center"/>
    </xf>
    <xf numFmtId="166" fontId="4" fillId="2" borderId="0" xfId="2" applyNumberFormat="1" applyFont="1" applyFill="1" applyBorder="1" applyAlignment="1">
      <alignment horizontal="right"/>
    </xf>
    <xf numFmtId="165" fontId="4" fillId="2" borderId="0" xfId="2" applyNumberFormat="1" applyFont="1" applyFill="1" applyBorder="1" applyAlignment="1">
      <alignment horizontal="right"/>
    </xf>
    <xf numFmtId="172" fontId="4" fillId="2" borderId="0" xfId="2" applyNumberFormat="1" applyFont="1" applyFill="1" applyBorder="1" applyAlignment="1">
      <alignment horizontal="right"/>
    </xf>
    <xf numFmtId="172" fontId="4" fillId="2" borderId="0" xfId="0" applyNumberFormat="1" applyFont="1" applyFill="1" applyAlignment="1">
      <alignment horizontal="right"/>
    </xf>
    <xf numFmtId="167" fontId="4" fillId="2" borderId="2" xfId="0" applyNumberFormat="1" applyFont="1" applyFill="1" applyBorder="1" applyAlignment="1">
      <alignment horizontal="right"/>
    </xf>
    <xf numFmtId="172" fontId="4" fillId="2" borderId="12" xfId="0" applyNumberFormat="1" applyFont="1" applyFill="1" applyBorder="1" applyAlignment="1">
      <alignment horizontal="right"/>
    </xf>
    <xf numFmtId="167" fontId="4" fillId="2" borderId="14" xfId="0" applyNumberFormat="1" applyFont="1" applyFill="1" applyBorder="1" applyAlignment="1">
      <alignment horizontal="right"/>
    </xf>
    <xf numFmtId="172" fontId="4" fillId="2" borderId="13" xfId="0" applyNumberFormat="1" applyFont="1" applyFill="1" applyBorder="1" applyAlignment="1">
      <alignment horizontal="right"/>
    </xf>
    <xf numFmtId="167" fontId="4" fillId="2" borderId="2" xfId="0" applyNumberFormat="1" applyFont="1" applyFill="1" applyBorder="1" applyAlignment="1">
      <alignment horizontal="right" vertical="center"/>
    </xf>
    <xf numFmtId="172" fontId="4" fillId="2" borderId="0" xfId="0" applyNumberFormat="1" applyFont="1" applyFill="1"/>
    <xf numFmtId="167" fontId="4" fillId="2" borderId="11" xfId="0" applyNumberFormat="1" applyFont="1" applyFill="1" applyBorder="1" applyAlignment="1">
      <alignment horizontal="right"/>
    </xf>
    <xf numFmtId="167" fontId="4" fillId="2" borderId="11" xfId="0" applyNumberFormat="1" applyFont="1" applyFill="1" applyBorder="1"/>
    <xf numFmtId="175" fontId="4" fillId="2" borderId="0" xfId="2" applyNumberFormat="1" applyFont="1" applyFill="1" applyBorder="1" applyAlignment="1">
      <alignment horizontal="right"/>
    </xf>
    <xf numFmtId="175" fontId="4" fillId="2" borderId="2" xfId="2" applyNumberFormat="1" applyFont="1" applyFill="1" applyBorder="1" applyAlignment="1">
      <alignment horizontal="right"/>
    </xf>
    <xf numFmtId="167" fontId="4" fillId="2" borderId="2" xfId="6" applyNumberFormat="1" applyFont="1" applyFill="1" applyBorder="1" applyAlignment="1">
      <alignment horizontal="right"/>
    </xf>
    <xf numFmtId="169" fontId="4" fillId="2" borderId="2" xfId="6" applyNumberFormat="1" applyFont="1" applyFill="1" applyBorder="1"/>
    <xf numFmtId="165" fontId="4" fillId="2" borderId="13" xfId="0" applyNumberFormat="1" applyFont="1" applyFill="1" applyBorder="1" applyAlignment="1">
      <alignment horizontal="right"/>
    </xf>
    <xf numFmtId="165" fontId="4" fillId="2" borderId="4" xfId="0" applyNumberFormat="1" applyFont="1" applyFill="1" applyBorder="1"/>
    <xf numFmtId="165" fontId="3" fillId="2" borderId="1" xfId="0" applyNumberFormat="1" applyFont="1" applyFill="1" applyBorder="1" applyAlignment="1">
      <alignment horizontal="center" vertical="center"/>
    </xf>
    <xf numFmtId="165" fontId="4" fillId="2" borderId="2" xfId="0" applyNumberFormat="1" applyFont="1" applyFill="1" applyBorder="1" applyAlignment="1">
      <alignment wrapText="1"/>
    </xf>
    <xf numFmtId="171" fontId="4" fillId="2" borderId="2" xfId="0" applyNumberFormat="1" applyFont="1" applyFill="1" applyBorder="1"/>
    <xf numFmtId="173" fontId="4" fillId="2" borderId="2" xfId="2" applyNumberFormat="1" applyFont="1" applyFill="1" applyBorder="1"/>
    <xf numFmtId="165" fontId="4" fillId="2" borderId="7" xfId="0" applyNumberFormat="1" applyFont="1" applyFill="1" applyBorder="1"/>
    <xf numFmtId="165" fontId="4" fillId="2" borderId="5" xfId="0" applyNumberFormat="1" applyFont="1" applyFill="1" applyBorder="1"/>
    <xf numFmtId="165" fontId="4" fillId="2" borderId="6" xfId="0" applyNumberFormat="1" applyFont="1" applyFill="1" applyBorder="1" applyAlignment="1">
      <alignment horizontal="right"/>
    </xf>
    <xf numFmtId="167" fontId="4" fillId="2" borderId="6" xfId="0" applyNumberFormat="1" applyFont="1" applyFill="1" applyBorder="1" applyAlignment="1">
      <alignment horizontal="center"/>
    </xf>
    <xf numFmtId="173" fontId="4" fillId="2" borderId="7" xfId="2" applyNumberFormat="1" applyFont="1" applyFill="1" applyBorder="1"/>
    <xf numFmtId="165" fontId="3" fillId="2" borderId="9" xfId="0" applyNumberFormat="1" applyFont="1" applyFill="1" applyBorder="1" applyAlignment="1">
      <alignment horizontal="center"/>
    </xf>
    <xf numFmtId="165" fontId="3" fillId="2" borderId="8" xfId="0" applyNumberFormat="1" applyFont="1" applyFill="1" applyBorder="1" applyAlignment="1">
      <alignment horizontal="center"/>
    </xf>
    <xf numFmtId="165" fontId="3" fillId="2" borderId="10" xfId="0" applyNumberFormat="1" applyFont="1" applyFill="1" applyBorder="1" applyAlignment="1">
      <alignment horizontal="center"/>
    </xf>
    <xf numFmtId="165" fontId="3" fillId="2" borderId="1" xfId="0" applyNumberFormat="1" applyFont="1" applyFill="1" applyBorder="1" applyAlignment="1">
      <alignment horizontal="center"/>
    </xf>
    <xf numFmtId="165" fontId="3" fillId="2" borderId="0" xfId="0" applyNumberFormat="1" applyFont="1" applyFill="1" applyAlignment="1">
      <alignment horizontal="center"/>
    </xf>
    <xf numFmtId="165" fontId="3" fillId="2" borderId="2" xfId="0" applyNumberFormat="1" applyFont="1" applyFill="1" applyBorder="1" applyAlignment="1">
      <alignment horizontal="center"/>
    </xf>
    <xf numFmtId="0" fontId="5" fillId="2" borderId="1" xfId="0" applyFont="1" applyFill="1" applyBorder="1" applyAlignment="1">
      <alignment wrapText="1"/>
    </xf>
    <xf numFmtId="0" fontId="5" fillId="2" borderId="0" xfId="0" applyFont="1" applyFill="1" applyAlignment="1">
      <alignment wrapText="1"/>
    </xf>
    <xf numFmtId="0" fontId="5" fillId="2" borderId="2" xfId="0" applyFont="1" applyFill="1" applyBorder="1" applyAlignment="1">
      <alignment wrapText="1"/>
    </xf>
    <xf numFmtId="0" fontId="5" fillId="2" borderId="5" xfId="0" applyFont="1" applyFill="1" applyBorder="1" applyAlignment="1">
      <alignment wrapText="1"/>
    </xf>
    <xf numFmtId="0" fontId="5" fillId="2" borderId="6" xfId="0" applyFont="1" applyFill="1" applyBorder="1" applyAlignment="1">
      <alignment wrapText="1"/>
    </xf>
    <xf numFmtId="0" fontId="5" fillId="2" borderId="7" xfId="0" applyFont="1" applyFill="1" applyBorder="1" applyAlignment="1">
      <alignment wrapText="1"/>
    </xf>
    <xf numFmtId="165" fontId="5" fillId="2" borderId="9" xfId="0" applyNumberFormat="1" applyFont="1" applyFill="1" applyBorder="1" applyAlignment="1">
      <alignment horizontal="left" wrapText="1"/>
    </xf>
    <xf numFmtId="165" fontId="5" fillId="2" borderId="8" xfId="0" applyNumberFormat="1" applyFont="1" applyFill="1" applyBorder="1" applyAlignment="1">
      <alignment horizontal="left" wrapText="1"/>
    </xf>
    <xf numFmtId="165" fontId="5" fillId="2" borderId="10" xfId="0" applyNumberFormat="1" applyFont="1" applyFill="1" applyBorder="1" applyAlignment="1">
      <alignment horizontal="left" wrapText="1"/>
    </xf>
    <xf numFmtId="165" fontId="5" fillId="2" borderId="5" xfId="0" applyNumberFormat="1" applyFont="1" applyFill="1" applyBorder="1" applyAlignment="1">
      <alignment horizontal="left" wrapText="1"/>
    </xf>
    <xf numFmtId="165" fontId="5" fillId="2" borderId="6" xfId="0" applyNumberFormat="1" applyFont="1" applyFill="1" applyBorder="1" applyAlignment="1">
      <alignment horizontal="left" wrapText="1"/>
    </xf>
    <xf numFmtId="165" fontId="5" fillId="2" borderId="7" xfId="0" applyNumberFormat="1" applyFont="1" applyFill="1" applyBorder="1" applyAlignment="1">
      <alignment horizontal="left" wrapText="1"/>
    </xf>
    <xf numFmtId="0" fontId="5" fillId="2" borderId="0" xfId="0" quotePrefix="1" applyFont="1" applyFill="1" applyAlignment="1">
      <alignment horizontal="right"/>
    </xf>
    <xf numFmtId="0" fontId="5" fillId="2" borderId="2" xfId="0" quotePrefix="1" applyFont="1" applyFill="1" applyBorder="1" applyAlignment="1">
      <alignment horizontal="right"/>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2" borderId="5" xfId="0" applyFont="1" applyFill="1" applyBorder="1" applyAlignment="1">
      <alignment horizontal="left" wrapText="1"/>
    </xf>
    <xf numFmtId="0" fontId="5" fillId="2" borderId="6" xfId="0" applyFont="1" applyFill="1" applyBorder="1" applyAlignment="1">
      <alignment horizontal="left" wrapText="1"/>
    </xf>
    <xf numFmtId="165" fontId="3" fillId="2" borderId="1" xfId="0" applyNumberFormat="1" applyFont="1" applyFill="1" applyBorder="1" applyAlignment="1">
      <alignment horizontal="center" vertical="center"/>
    </xf>
    <xf numFmtId="165" fontId="3" fillId="2" borderId="0" xfId="0" applyNumberFormat="1" applyFont="1" applyFill="1" applyAlignment="1">
      <alignment horizontal="center" vertical="center"/>
    </xf>
    <xf numFmtId="0" fontId="3" fillId="2" borderId="19" xfId="0" applyFont="1" applyFill="1" applyBorder="1" applyAlignment="1">
      <alignment horizontal="center"/>
    </xf>
    <xf numFmtId="0" fontId="3" fillId="2" borderId="3" xfId="0" applyFont="1" applyFill="1" applyBorder="1" applyAlignment="1">
      <alignment horizontal="center"/>
    </xf>
    <xf numFmtId="0" fontId="3" fillId="2" borderId="20" xfId="0" applyFont="1" applyFill="1" applyBorder="1" applyAlignment="1">
      <alignment horizontal="center"/>
    </xf>
  </cellXfs>
  <cellStyles count="10">
    <cellStyle name="Comma" xfId="8" builtinId="3"/>
    <cellStyle name="Comma 2" xfId="4" xr:uid="{00000000-0005-0000-0000-000001000000}"/>
    <cellStyle name="Comma 2 2" xfId="7" xr:uid="{00000000-0005-0000-0000-000002000000}"/>
    <cellStyle name="Comma 3" xfId="5" xr:uid="{00000000-0005-0000-0000-000003000000}"/>
    <cellStyle name="Euro" xfId="1" xr:uid="{00000000-0005-0000-0000-000004000000}"/>
    <cellStyle name="Normal" xfId="0" builtinId="0"/>
    <cellStyle name="Normal 3" xfId="9" xr:uid="{FDD99E69-18AF-40DE-93D8-5855CB33FE0A}"/>
    <cellStyle name="Percent" xfId="2" builtinId="5"/>
    <cellStyle name="Percent 2" xfId="3" xr:uid="{00000000-0005-0000-0000-000007000000}"/>
    <cellStyle name="Percent 2 2" xfId="6"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P69"/>
  <sheetViews>
    <sheetView tabSelected="1" zoomScale="70" zoomScaleNormal="70" zoomScaleSheetLayoutView="85" workbookViewId="0">
      <selection activeCell="B42" sqref="B42"/>
    </sheetView>
  </sheetViews>
  <sheetFormatPr defaultColWidth="10.58203125" defaultRowHeight="15.5"/>
  <cols>
    <col min="1" max="1" width="65.25" style="27" customWidth="1"/>
    <col min="2" max="6" width="12.58203125" style="27" customWidth="1"/>
    <col min="7" max="7" width="12.58203125" style="47" customWidth="1"/>
    <col min="8" max="16384" width="10.58203125" style="27"/>
  </cols>
  <sheetData>
    <row r="1" spans="1:250">
      <c r="A1" s="112" t="s">
        <v>28</v>
      </c>
      <c r="B1" s="113"/>
      <c r="C1" s="113"/>
      <c r="D1" s="113"/>
      <c r="E1" s="113"/>
      <c r="F1" s="114"/>
      <c r="G1" s="27"/>
    </row>
    <row r="2" spans="1:250">
      <c r="A2" s="1"/>
      <c r="B2" s="2"/>
      <c r="C2" s="2"/>
      <c r="D2" s="2"/>
      <c r="E2" s="2"/>
      <c r="F2" s="28"/>
      <c r="G2" s="27"/>
    </row>
    <row r="3" spans="1:250">
      <c r="A3" s="115" t="s">
        <v>46</v>
      </c>
      <c r="B3" s="116"/>
      <c r="C3" s="116"/>
      <c r="D3" s="116"/>
      <c r="E3" s="116"/>
      <c r="F3" s="117"/>
      <c r="G3" s="27"/>
    </row>
    <row r="4" spans="1:250">
      <c r="A4" s="36"/>
      <c r="B4" s="41"/>
      <c r="C4" s="41"/>
      <c r="D4" s="41"/>
      <c r="E4" s="41"/>
      <c r="F4" s="3"/>
      <c r="G4" s="27"/>
    </row>
    <row r="5" spans="1:250" s="54" customFormat="1">
      <c r="A5" s="4"/>
      <c r="B5" s="63">
        <v>2023</v>
      </c>
      <c r="C5" s="63">
        <v>2022</v>
      </c>
      <c r="D5" s="63">
        <v>2021</v>
      </c>
      <c r="E5" s="63">
        <v>2020</v>
      </c>
      <c r="F5" s="80">
        <v>2019</v>
      </c>
      <c r="G5" s="52"/>
      <c r="H5" s="53"/>
      <c r="I5" s="53"/>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row>
    <row r="6" spans="1:250" s="54" customFormat="1" ht="17.25" customHeight="1">
      <c r="A6" s="4"/>
      <c r="B6" s="22" t="s">
        <v>22</v>
      </c>
      <c r="C6" s="22" t="s">
        <v>22</v>
      </c>
      <c r="D6" s="22" t="s">
        <v>22</v>
      </c>
      <c r="E6" s="22" t="s">
        <v>22</v>
      </c>
      <c r="F6" s="29" t="s">
        <v>22</v>
      </c>
      <c r="G6" s="52"/>
      <c r="H6" s="53"/>
      <c r="I6" s="53"/>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row>
    <row r="7" spans="1:250" s="54" customFormat="1" ht="17.25" customHeight="1">
      <c r="A7" s="4"/>
      <c r="B7" s="22"/>
      <c r="C7" s="22"/>
      <c r="D7" s="22"/>
      <c r="E7" s="22"/>
      <c r="F7" s="29"/>
      <c r="G7" s="52"/>
      <c r="H7" s="53"/>
      <c r="I7" s="53"/>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row>
    <row r="8" spans="1:250">
      <c r="A8" s="42" t="s">
        <v>44</v>
      </c>
      <c r="B8" s="6"/>
      <c r="C8" s="6"/>
      <c r="D8" s="6"/>
      <c r="E8" s="6"/>
      <c r="F8" s="7"/>
      <c r="G8" s="27"/>
    </row>
    <row r="9" spans="1:250" s="56" customFormat="1">
      <c r="A9" s="8" t="s">
        <v>1</v>
      </c>
      <c r="B9" s="43">
        <v>380.00000000000006</v>
      </c>
      <c r="C9" s="43">
        <v>297.39999999999998</v>
      </c>
      <c r="D9" s="43">
        <v>262.90000000000003</v>
      </c>
      <c r="E9" s="43">
        <v>362.20000000000005</v>
      </c>
      <c r="F9" s="25">
        <v>446.9</v>
      </c>
    </row>
    <row r="10" spans="1:250" s="56" customFormat="1">
      <c r="A10" s="8" t="s">
        <v>7</v>
      </c>
      <c r="B10" s="43">
        <v>-89.199999999999989</v>
      </c>
      <c r="C10" s="43">
        <v>-43.3</v>
      </c>
      <c r="D10" s="43">
        <v>-11.700000000000001</v>
      </c>
      <c r="E10" s="43">
        <v>-182.20000000000002</v>
      </c>
      <c r="F10" s="69">
        <v>-123.79999999999998</v>
      </c>
    </row>
    <row r="11" spans="1:250" s="56" customFormat="1">
      <c r="A11" s="8" t="s">
        <v>2</v>
      </c>
      <c r="B11" s="70">
        <f>SUM(B9:B10)</f>
        <v>290.80000000000007</v>
      </c>
      <c r="C11" s="70">
        <v>254.09999999999997</v>
      </c>
      <c r="D11" s="70">
        <v>251.20000000000005</v>
      </c>
      <c r="E11" s="70">
        <v>180.00000000000003</v>
      </c>
      <c r="F11" s="25">
        <v>323.10000000000002</v>
      </c>
    </row>
    <row r="12" spans="1:250">
      <c r="A12" s="36" t="s">
        <v>47</v>
      </c>
      <c r="B12" s="43">
        <v>37.800000000000097</v>
      </c>
      <c r="C12" s="43">
        <v>33.799999999999955</v>
      </c>
      <c r="D12" s="43">
        <v>43.300000000000068</v>
      </c>
      <c r="E12" s="43">
        <v>-46.799999999999983</v>
      </c>
      <c r="F12" s="25">
        <v>56.100000000000023</v>
      </c>
      <c r="G12" s="27"/>
      <c r="H12" s="56"/>
      <c r="I12" s="56"/>
      <c r="J12" s="56"/>
      <c r="K12" s="56"/>
    </row>
    <row r="13" spans="1:250">
      <c r="A13" s="36" t="s">
        <v>30</v>
      </c>
      <c r="B13" s="68">
        <v>0</v>
      </c>
      <c r="C13" s="68">
        <v>0</v>
      </c>
      <c r="D13" s="68">
        <v>0</v>
      </c>
      <c r="E13" s="68">
        <v>-6.5</v>
      </c>
      <c r="F13" s="69">
        <v>0</v>
      </c>
      <c r="G13" s="27"/>
      <c r="H13" s="56"/>
      <c r="I13" s="56"/>
      <c r="J13" s="56"/>
      <c r="K13" s="56"/>
    </row>
    <row r="14" spans="1:250" s="51" customFormat="1">
      <c r="A14" s="11" t="s">
        <v>48</v>
      </c>
      <c r="B14" s="43">
        <f>SUM(B12:B13)</f>
        <v>37.800000000000097</v>
      </c>
      <c r="C14" s="43">
        <v>33.799999999999955</v>
      </c>
      <c r="D14" s="43">
        <v>43.300000000000068</v>
      </c>
      <c r="E14" s="43">
        <v>-53.299999999999983</v>
      </c>
      <c r="F14" s="25">
        <v>56.100000000000023</v>
      </c>
      <c r="G14" s="56"/>
      <c r="H14" s="56"/>
      <c r="I14" s="56"/>
      <c r="J14" s="56"/>
      <c r="K14" s="56"/>
    </row>
    <row r="15" spans="1:250" s="51" customFormat="1">
      <c r="A15" s="10" t="s">
        <v>27</v>
      </c>
      <c r="B15" s="68">
        <v>-19.100000000000001</v>
      </c>
      <c r="C15" s="68">
        <v>-3</v>
      </c>
      <c r="D15" s="43">
        <v>-20.399999999999999</v>
      </c>
      <c r="E15" s="43">
        <v>-8.1999999999999993</v>
      </c>
      <c r="F15" s="25">
        <v>-23</v>
      </c>
      <c r="G15" s="56"/>
      <c r="H15" s="56"/>
      <c r="I15" s="56"/>
      <c r="J15" s="56"/>
      <c r="K15" s="56"/>
    </row>
    <row r="16" spans="1:250">
      <c r="A16" s="36" t="s">
        <v>49</v>
      </c>
      <c r="B16" s="71">
        <v>18.700000000000095</v>
      </c>
      <c r="C16" s="71">
        <v>30.799999999999955</v>
      </c>
      <c r="D16" s="71">
        <v>22.90000000000007</v>
      </c>
      <c r="E16" s="71">
        <v>-61.499999999999986</v>
      </c>
      <c r="F16" s="72">
        <v>33.100000000000023</v>
      </c>
      <c r="G16" s="27"/>
      <c r="H16" s="56"/>
      <c r="I16" s="56"/>
      <c r="J16" s="56"/>
      <c r="K16" s="56"/>
    </row>
    <row r="17" spans="1:11" s="51" customFormat="1">
      <c r="A17" s="11"/>
      <c r="B17" s="43"/>
      <c r="C17" s="43"/>
      <c r="D17" s="43"/>
      <c r="E17" s="43"/>
      <c r="F17" s="25"/>
      <c r="G17" s="56"/>
      <c r="H17" s="56"/>
      <c r="I17" s="56"/>
      <c r="J17" s="56"/>
      <c r="K17" s="56"/>
    </row>
    <row r="18" spans="1:11" s="51" customFormat="1">
      <c r="A18" s="11" t="s">
        <v>51</v>
      </c>
      <c r="B18" s="43">
        <v>8.3699999999999992</v>
      </c>
      <c r="C18" s="43">
        <v>13.87</v>
      </c>
      <c r="D18" s="43">
        <v>10.27</v>
      </c>
      <c r="E18" s="43">
        <v>-27.68</v>
      </c>
      <c r="F18" s="25">
        <v>14.82</v>
      </c>
      <c r="G18" s="56"/>
      <c r="H18" s="56"/>
      <c r="I18" s="56"/>
      <c r="J18" s="56"/>
      <c r="K18" s="56"/>
    </row>
    <row r="19" spans="1:11" s="51" customFormat="1">
      <c r="A19" s="11" t="s">
        <v>9</v>
      </c>
      <c r="B19" s="47">
        <v>3.1</v>
      </c>
      <c r="C19" s="43">
        <v>2.7</v>
      </c>
      <c r="D19" s="43">
        <v>2.2000000000000002</v>
      </c>
      <c r="E19" s="43">
        <v>0</v>
      </c>
      <c r="F19" s="25">
        <v>4.5999999999999996</v>
      </c>
      <c r="G19" s="56"/>
      <c r="H19" s="56"/>
      <c r="I19" s="56"/>
      <c r="J19" s="56"/>
      <c r="K19" s="56"/>
    </row>
    <row r="20" spans="1:11" s="51" customFormat="1">
      <c r="A20" s="11"/>
      <c r="B20" s="73"/>
      <c r="C20" s="73"/>
      <c r="D20" s="73"/>
      <c r="E20" s="73"/>
      <c r="F20" s="99"/>
      <c r="G20" s="56"/>
      <c r="H20" s="56"/>
      <c r="I20" s="56"/>
      <c r="J20" s="56"/>
      <c r="K20" s="56"/>
    </row>
    <row r="21" spans="1:11" s="51" customFormat="1">
      <c r="A21" s="12" t="s">
        <v>21</v>
      </c>
      <c r="B21" s="37"/>
      <c r="C21" s="37"/>
      <c r="D21" s="37"/>
      <c r="E21" s="37"/>
      <c r="F21" s="38"/>
      <c r="G21" s="56"/>
      <c r="H21" s="56"/>
      <c r="I21" s="56"/>
      <c r="J21" s="56"/>
      <c r="K21" s="56"/>
    </row>
    <row r="22" spans="1:11" s="51" customFormat="1">
      <c r="A22" s="10" t="s">
        <v>42</v>
      </c>
      <c r="B22" s="74">
        <v>30.299999999999997</v>
      </c>
      <c r="C22" s="74">
        <v>29.600000000000009</v>
      </c>
      <c r="D22" s="74">
        <v>34.90000000000002</v>
      </c>
      <c r="E22" s="74">
        <v>-22.699999999999946</v>
      </c>
      <c r="F22" s="100">
        <v>60.2</v>
      </c>
      <c r="G22" s="56"/>
      <c r="H22" s="56"/>
      <c r="I22" s="56"/>
      <c r="J22" s="56"/>
      <c r="K22" s="56"/>
    </row>
    <row r="23" spans="1:11" s="51" customFormat="1">
      <c r="A23" s="10" t="s">
        <v>61</v>
      </c>
      <c r="B23" s="26">
        <v>11.400000000000011</v>
      </c>
      <c r="C23" s="26">
        <v>7.3999999999999986</v>
      </c>
      <c r="D23" s="26">
        <v>9.4000000000000128</v>
      </c>
      <c r="E23" s="26">
        <v>-8.3999999999999986</v>
      </c>
      <c r="F23" s="30">
        <v>3.5</v>
      </c>
      <c r="G23" s="56"/>
      <c r="H23" s="56"/>
      <c r="I23" s="56"/>
      <c r="J23" s="56"/>
      <c r="K23" s="56"/>
    </row>
    <row r="24" spans="1:11" s="51" customFormat="1">
      <c r="A24" s="10" t="s">
        <v>59</v>
      </c>
      <c r="B24" s="26">
        <v>4.1000000000000014</v>
      </c>
      <c r="C24" s="26">
        <v>4.5</v>
      </c>
      <c r="D24" s="26">
        <v>6.0999999999999943</v>
      </c>
      <c r="E24" s="26">
        <v>-8.8417213778217523</v>
      </c>
      <c r="F24" s="30">
        <v>-0.40000000000000568</v>
      </c>
      <c r="G24" s="56"/>
      <c r="H24" s="56"/>
      <c r="I24" s="56"/>
      <c r="J24" s="56"/>
      <c r="K24" s="56"/>
    </row>
    <row r="25" spans="1:11" s="51" customFormat="1">
      <c r="A25" s="10" t="s">
        <v>10</v>
      </c>
      <c r="B25" s="74">
        <v>-8.0000000000000036</v>
      </c>
      <c r="C25" s="74">
        <v>-7.7000000000000011</v>
      </c>
      <c r="D25" s="74">
        <v>-7.1</v>
      </c>
      <c r="E25" s="74">
        <v>-6.9</v>
      </c>
      <c r="F25" s="100">
        <v>-7.2</v>
      </c>
      <c r="G25" s="56"/>
      <c r="H25" s="56"/>
      <c r="I25" s="56"/>
      <c r="J25" s="56"/>
      <c r="K25" s="56"/>
    </row>
    <row r="26" spans="1:11" s="51" customFormat="1">
      <c r="A26" s="36" t="s">
        <v>50</v>
      </c>
      <c r="B26" s="77">
        <f>SUM(B22:B25)</f>
        <v>37.800000000000011</v>
      </c>
      <c r="C26" s="77">
        <v>33.800000000000004</v>
      </c>
      <c r="D26" s="77">
        <v>43.300000000000026</v>
      </c>
      <c r="E26" s="77">
        <v>-46.841721377821692</v>
      </c>
      <c r="F26" s="78">
        <v>56.099999999999994</v>
      </c>
      <c r="G26" s="56"/>
      <c r="H26" s="56"/>
      <c r="I26" s="56"/>
      <c r="J26" s="56"/>
      <c r="K26" s="56"/>
    </row>
    <row r="27" spans="1:11" s="51" customFormat="1">
      <c r="A27" s="36" t="s">
        <v>30</v>
      </c>
      <c r="B27" s="97">
        <f>B13</f>
        <v>0</v>
      </c>
      <c r="C27" s="97">
        <v>0</v>
      </c>
      <c r="D27" s="97">
        <v>0</v>
      </c>
      <c r="E27" s="97">
        <v>-6.5</v>
      </c>
      <c r="F27" s="98">
        <v>0</v>
      </c>
      <c r="G27" s="56"/>
      <c r="H27" s="56"/>
      <c r="I27" s="56"/>
      <c r="J27" s="56"/>
      <c r="K27" s="56"/>
    </row>
    <row r="28" spans="1:11" s="51" customFormat="1">
      <c r="A28" s="10" t="s">
        <v>58</v>
      </c>
      <c r="B28" s="75">
        <f>SUM(B26:B27)</f>
        <v>37.800000000000011</v>
      </c>
      <c r="C28" s="75">
        <v>33.800000000000004</v>
      </c>
      <c r="D28" s="75">
        <v>43.300000000000026</v>
      </c>
      <c r="E28" s="75">
        <v>-53.299999999999976</v>
      </c>
      <c r="F28" s="76">
        <v>56.099999999999994</v>
      </c>
      <c r="G28" s="56"/>
      <c r="H28" s="56"/>
      <c r="I28" s="56"/>
      <c r="J28" s="56"/>
      <c r="K28" s="56"/>
    </row>
    <row r="29" spans="1:11" s="51" customFormat="1">
      <c r="A29" s="8"/>
      <c r="B29" s="74"/>
      <c r="C29" s="74"/>
      <c r="D29" s="74"/>
      <c r="E29" s="74"/>
      <c r="F29" s="100"/>
      <c r="G29" s="56"/>
      <c r="H29" s="56"/>
      <c r="I29" s="56"/>
      <c r="J29" s="56"/>
      <c r="K29" s="56"/>
    </row>
    <row r="30" spans="1:11" s="51" customFormat="1">
      <c r="A30" s="10"/>
      <c r="B30" s="9"/>
      <c r="C30" s="9"/>
      <c r="D30" s="9"/>
      <c r="E30" s="9"/>
      <c r="F30" s="13"/>
      <c r="G30" s="56"/>
      <c r="H30" s="56"/>
      <c r="I30" s="56"/>
      <c r="J30" s="56"/>
      <c r="K30" s="56"/>
    </row>
    <row r="31" spans="1:11" s="51" customFormat="1">
      <c r="A31" s="42" t="s">
        <v>11</v>
      </c>
      <c r="B31" s="37"/>
      <c r="C31" s="37"/>
      <c r="D31" s="37"/>
      <c r="E31" s="37"/>
      <c r="F31" s="38"/>
      <c r="G31" s="56"/>
      <c r="H31" s="56"/>
      <c r="I31" s="56"/>
      <c r="J31" s="56"/>
      <c r="K31" s="56"/>
    </row>
    <row r="32" spans="1:11" s="51" customFormat="1">
      <c r="A32" s="8" t="s">
        <v>25</v>
      </c>
      <c r="B32" s="37"/>
      <c r="C32" s="37"/>
      <c r="D32" s="37"/>
      <c r="E32" s="37"/>
      <c r="F32" s="38"/>
      <c r="G32" s="56"/>
      <c r="H32" s="56"/>
      <c r="I32" s="56"/>
      <c r="J32" s="56"/>
      <c r="K32" s="56"/>
    </row>
    <row r="33" spans="1:11" s="51" customFormat="1">
      <c r="A33" s="8" t="s">
        <v>31</v>
      </c>
      <c r="B33" s="41">
        <v>681.5</v>
      </c>
      <c r="C33" s="41">
        <v>582.20000000000005</v>
      </c>
      <c r="D33" s="41">
        <v>505.7</v>
      </c>
      <c r="E33" s="41">
        <v>520.5</v>
      </c>
      <c r="F33" s="3">
        <v>741.1</v>
      </c>
      <c r="G33" s="56"/>
      <c r="H33" s="56"/>
      <c r="I33" s="56"/>
      <c r="J33" s="56"/>
      <c r="K33" s="56"/>
    </row>
    <row r="34" spans="1:11" s="51" customFormat="1">
      <c r="A34" s="8" t="s">
        <v>26</v>
      </c>
      <c r="B34" s="43">
        <v>211.6</v>
      </c>
      <c r="C34" s="43">
        <v>187.70000000000002</v>
      </c>
      <c r="D34" s="43">
        <v>168.5</v>
      </c>
      <c r="E34" s="43">
        <v>235.9</v>
      </c>
      <c r="F34" s="25">
        <v>268.7</v>
      </c>
      <c r="G34" s="56"/>
      <c r="H34" s="56"/>
      <c r="I34" s="56"/>
      <c r="J34" s="56"/>
      <c r="K34" s="56"/>
    </row>
    <row r="35" spans="1:11" s="51" customFormat="1">
      <c r="A35" s="36" t="s">
        <v>6</v>
      </c>
      <c r="B35" s="70">
        <f>SUM(B33:B34)</f>
        <v>893.1</v>
      </c>
      <c r="C35" s="70">
        <v>769.90000000000009</v>
      </c>
      <c r="D35" s="70">
        <v>674.2</v>
      </c>
      <c r="E35" s="70">
        <v>756.4</v>
      </c>
      <c r="F35" s="101">
        <v>1009.8</v>
      </c>
      <c r="G35" s="56"/>
      <c r="H35" s="56"/>
      <c r="I35" s="56"/>
      <c r="J35" s="56"/>
      <c r="K35" s="56"/>
    </row>
    <row r="36" spans="1:11" s="51" customFormat="1">
      <c r="A36" s="10" t="s">
        <v>12</v>
      </c>
      <c r="B36" s="41">
        <v>-523</v>
      </c>
      <c r="C36" s="41">
        <v>-507.6</v>
      </c>
      <c r="D36" s="41">
        <v>-471.8</v>
      </c>
      <c r="E36" s="41">
        <v>-615.29999999999995</v>
      </c>
      <c r="F36" s="3">
        <v>-715.6</v>
      </c>
      <c r="G36" s="56"/>
      <c r="H36" s="56"/>
      <c r="I36" s="56"/>
      <c r="J36" s="56"/>
      <c r="K36" s="56"/>
    </row>
    <row r="37" spans="1:11" s="51" customFormat="1">
      <c r="A37" s="11" t="s">
        <v>29</v>
      </c>
      <c r="B37" s="43">
        <f>B38-(SUM(B35,B36))</f>
        <v>92.800000000000182</v>
      </c>
      <c r="C37" s="43">
        <v>141.50000000000023</v>
      </c>
      <c r="D37" s="43">
        <v>160.59999999999985</v>
      </c>
      <c r="E37" s="43">
        <v>247.40000000000009</v>
      </c>
      <c r="F37" s="25">
        <v>159.70000000000016</v>
      </c>
      <c r="G37" s="56"/>
      <c r="H37" s="56"/>
      <c r="I37" s="56"/>
      <c r="J37" s="56"/>
      <c r="K37" s="56"/>
    </row>
    <row r="38" spans="1:11" s="51" customFormat="1">
      <c r="A38" s="10" t="s">
        <v>13</v>
      </c>
      <c r="B38" s="79">
        <v>462.9000000000002</v>
      </c>
      <c r="C38" s="79">
        <v>403.8000000000003</v>
      </c>
      <c r="D38" s="79">
        <v>362.99999999999989</v>
      </c>
      <c r="E38" s="79">
        <v>388.50000000000011</v>
      </c>
      <c r="F38" s="102">
        <v>453.90000000000009</v>
      </c>
      <c r="G38" s="56"/>
      <c r="H38" s="56"/>
      <c r="I38" s="56"/>
      <c r="J38" s="56"/>
      <c r="K38" s="56"/>
    </row>
    <row r="39" spans="1:11" s="51" customFormat="1">
      <c r="A39" s="8"/>
      <c r="B39" s="41"/>
      <c r="C39" s="41"/>
      <c r="D39" s="41"/>
      <c r="E39" s="41"/>
      <c r="F39" s="3"/>
      <c r="G39" s="56"/>
      <c r="H39" s="56"/>
      <c r="I39" s="56"/>
      <c r="J39" s="56"/>
      <c r="K39" s="56"/>
    </row>
    <row r="40" spans="1:11" s="51" customFormat="1">
      <c r="A40" s="36"/>
      <c r="B40" s="43"/>
      <c r="C40" s="43"/>
      <c r="D40" s="43"/>
      <c r="E40" s="43"/>
      <c r="F40" s="25"/>
      <c r="G40" s="56"/>
      <c r="H40" s="56"/>
      <c r="I40" s="56"/>
      <c r="J40" s="56"/>
      <c r="K40" s="56"/>
    </row>
    <row r="41" spans="1:11" s="51" customFormat="1">
      <c r="A41" s="14" t="s">
        <v>14</v>
      </c>
      <c r="B41" s="43"/>
      <c r="C41" s="43"/>
      <c r="D41" s="43"/>
      <c r="E41" s="43"/>
      <c r="F41" s="25"/>
      <c r="G41" s="56"/>
      <c r="H41" s="56"/>
      <c r="I41" s="56"/>
      <c r="J41" s="56"/>
      <c r="K41" s="56"/>
    </row>
    <row r="42" spans="1:11">
      <c r="A42" s="11" t="s">
        <v>15</v>
      </c>
      <c r="B42" s="43">
        <v>1.2</v>
      </c>
      <c r="C42" s="43">
        <v>1.2570579494799397</v>
      </c>
      <c r="D42" s="43">
        <v>1.2997245179063366</v>
      </c>
      <c r="E42" s="43">
        <v>1.5837837837837838</v>
      </c>
      <c r="F42" s="25">
        <v>1.5765587133729897</v>
      </c>
      <c r="G42" s="27"/>
      <c r="H42" s="56"/>
      <c r="I42" s="56"/>
      <c r="J42" s="56"/>
      <c r="K42" s="56"/>
    </row>
    <row r="43" spans="1:11">
      <c r="A43" s="11" t="s">
        <v>52</v>
      </c>
      <c r="B43" s="47">
        <v>2.2250000000000032</v>
      </c>
      <c r="C43" s="43">
        <v>2.3917525773195862</v>
      </c>
      <c r="D43" s="43">
        <v>2.8023255813953485</v>
      </c>
      <c r="E43" s="43">
        <v>2.9701152116317688</v>
      </c>
      <c r="F43" s="25">
        <v>2.9779874213836486</v>
      </c>
      <c r="G43" s="27"/>
      <c r="H43" s="56"/>
      <c r="I43" s="56"/>
      <c r="J43" s="56"/>
      <c r="K43" s="56"/>
    </row>
    <row r="44" spans="1:11">
      <c r="A44" s="11" t="s">
        <v>16</v>
      </c>
      <c r="B44" s="43">
        <f>-B35/B36</f>
        <v>1.7076481835564055</v>
      </c>
      <c r="C44" s="43">
        <v>1.5167454688731286</v>
      </c>
      <c r="D44" s="43">
        <v>1.4289953370072066</v>
      </c>
      <c r="E44" s="43">
        <v>1.229319031366813</v>
      </c>
      <c r="F44" s="25">
        <v>1.4111235326998322</v>
      </c>
      <c r="G44" s="27"/>
      <c r="H44" s="56"/>
      <c r="I44" s="56"/>
      <c r="J44" s="56"/>
      <c r="K44" s="56"/>
    </row>
    <row r="45" spans="1:11">
      <c r="A45" s="11" t="s">
        <v>17</v>
      </c>
      <c r="B45" s="39">
        <f>-ROUND(B36,1)/ROUND(B35,1)</f>
        <v>0.58560071660508339</v>
      </c>
      <c r="C45" s="39">
        <v>0.65930640342901681</v>
      </c>
      <c r="D45" s="39">
        <v>0.69979234648472255</v>
      </c>
      <c r="E45" s="73">
        <v>0.81345848757271277</v>
      </c>
      <c r="F45" s="99">
        <v>0.70865517924341459</v>
      </c>
      <c r="G45" s="27"/>
      <c r="H45" s="56"/>
      <c r="I45" s="56"/>
      <c r="J45" s="56"/>
      <c r="K45" s="56"/>
    </row>
    <row r="46" spans="1:11" s="51" customFormat="1">
      <c r="A46" s="10" t="s">
        <v>18</v>
      </c>
      <c r="B46" s="39">
        <f>ROUND(B38,1)/ROUND(B35,1)</f>
        <v>0.51830702049042654</v>
      </c>
      <c r="C46" s="39">
        <v>0.52448369918171189</v>
      </c>
      <c r="D46" s="39">
        <v>0.53841590032631259</v>
      </c>
      <c r="E46" s="73">
        <v>0.51361713379164475</v>
      </c>
      <c r="F46" s="99">
        <v>0.44949494949494961</v>
      </c>
      <c r="G46" s="56"/>
      <c r="H46" s="56"/>
      <c r="I46" s="56"/>
      <c r="J46" s="56"/>
      <c r="K46" s="56"/>
    </row>
    <row r="47" spans="1:11" s="51" customFormat="1">
      <c r="A47" s="8" t="s">
        <v>19</v>
      </c>
      <c r="B47" s="41">
        <v>223.4</v>
      </c>
      <c r="C47" s="41">
        <v>222</v>
      </c>
      <c r="D47" s="41">
        <v>223</v>
      </c>
      <c r="E47" s="41">
        <v>222.2</v>
      </c>
      <c r="F47" s="3">
        <v>223.4</v>
      </c>
      <c r="G47" s="56"/>
      <c r="H47" s="56"/>
      <c r="I47" s="56"/>
      <c r="J47" s="56"/>
      <c r="K47" s="56"/>
    </row>
    <row r="48" spans="1:11" s="51" customFormat="1" ht="5.25" customHeight="1" thickBot="1">
      <c r="A48" s="10"/>
      <c r="B48" s="37"/>
      <c r="C48" s="37"/>
      <c r="D48" s="37"/>
      <c r="E48" s="37"/>
      <c r="F48" s="38"/>
      <c r="G48" s="56"/>
      <c r="H48" s="56"/>
      <c r="I48" s="56"/>
    </row>
    <row r="49" spans="1:9" s="51" customFormat="1" ht="16" hidden="1" thickBot="1">
      <c r="A49" s="10" t="s">
        <v>32</v>
      </c>
      <c r="B49" s="37"/>
      <c r="C49" s="37">
        <v>0.69979234648472255</v>
      </c>
      <c r="D49" s="37">
        <v>0.81345848757271277</v>
      </c>
      <c r="E49" s="37">
        <v>0.70865517924341459</v>
      </c>
      <c r="F49" s="38">
        <v>0.73252279635258366</v>
      </c>
      <c r="G49" s="56"/>
      <c r="H49" s="56"/>
      <c r="I49" s="56"/>
    </row>
    <row r="50" spans="1:9" s="51" customFormat="1" ht="16" hidden="1" thickBot="1">
      <c r="A50" s="10" t="s">
        <v>33</v>
      </c>
      <c r="B50" s="41">
        <f>+B35</f>
        <v>893.1</v>
      </c>
      <c r="C50" s="41">
        <v>0.53841590032631259</v>
      </c>
      <c r="D50" s="41">
        <v>0.51361713379164475</v>
      </c>
      <c r="E50" s="41">
        <v>0.44949494949494961</v>
      </c>
      <c r="F50" s="3">
        <v>0.43521332883035013</v>
      </c>
      <c r="G50" s="56"/>
      <c r="H50" s="56"/>
      <c r="I50" s="56"/>
    </row>
    <row r="51" spans="1:9" s="51" customFormat="1" ht="16" hidden="1" thickBot="1">
      <c r="A51" s="10" t="s">
        <v>34</v>
      </c>
      <c r="B51" s="62"/>
      <c r="C51" s="59">
        <v>223</v>
      </c>
      <c r="D51" s="62">
        <v>222.2</v>
      </c>
      <c r="E51" s="59">
        <v>223.4</v>
      </c>
      <c r="F51" s="60">
        <v>222.8</v>
      </c>
      <c r="G51" s="56"/>
      <c r="H51" s="56"/>
      <c r="I51" s="56"/>
    </row>
    <row r="52" spans="1:9" s="51" customFormat="1" ht="6.75" hidden="1" customHeight="1">
      <c r="A52" s="10"/>
      <c r="B52" s="37"/>
      <c r="C52" s="37"/>
      <c r="D52" s="37"/>
      <c r="E52" s="37"/>
      <c r="F52" s="38"/>
      <c r="G52" s="56"/>
      <c r="H52" s="56"/>
      <c r="I52" s="56"/>
    </row>
    <row r="53" spans="1:9" s="51" customFormat="1" ht="16" hidden="1" thickBot="1">
      <c r="A53" s="10" t="s">
        <v>35</v>
      </c>
      <c r="B53" s="41" t="e">
        <f>SUM(#REF!,#REF!)</f>
        <v>#REF!</v>
      </c>
      <c r="C53" s="59">
        <v>167.79999999999995</v>
      </c>
      <c r="D53" s="41"/>
      <c r="E53" s="59">
        <v>160.80000000000007</v>
      </c>
      <c r="F53" s="60">
        <v>142.80000000000001</v>
      </c>
      <c r="G53" s="56"/>
      <c r="H53" s="56"/>
      <c r="I53" s="56"/>
    </row>
    <row r="54" spans="1:9" s="51" customFormat="1" ht="16" hidden="1" thickBot="1">
      <c r="A54" s="10" t="s">
        <v>36</v>
      </c>
      <c r="B54" s="41">
        <v>0</v>
      </c>
      <c r="C54" s="59">
        <v>-58.499999999999993</v>
      </c>
      <c r="D54" s="41"/>
      <c r="E54" s="59">
        <v>-55.199999999999996</v>
      </c>
      <c r="F54" s="60">
        <v>-46.8</v>
      </c>
      <c r="G54" s="56"/>
      <c r="H54" s="56"/>
      <c r="I54" s="56"/>
    </row>
    <row r="55" spans="1:9" s="51" customFormat="1" ht="16" hidden="1" thickBot="1">
      <c r="A55" s="10" t="s">
        <v>37</v>
      </c>
      <c r="B55" s="41">
        <v>0</v>
      </c>
      <c r="C55" s="59">
        <v>-14.5</v>
      </c>
      <c r="D55" s="41"/>
      <c r="E55" s="59">
        <v>-11.4</v>
      </c>
      <c r="F55" s="60">
        <v>-9</v>
      </c>
      <c r="G55" s="56"/>
      <c r="H55" s="56"/>
      <c r="I55" s="56"/>
    </row>
    <row r="56" spans="1:9" s="51" customFormat="1" ht="16" hidden="1" thickBot="1">
      <c r="A56" s="10" t="s">
        <v>38</v>
      </c>
      <c r="B56" s="59">
        <v>0</v>
      </c>
      <c r="C56" s="59">
        <v>-9</v>
      </c>
      <c r="D56" s="59"/>
      <c r="E56" s="59">
        <v>-10.3</v>
      </c>
      <c r="F56" s="60">
        <v>-10.1</v>
      </c>
      <c r="G56" s="56"/>
      <c r="H56" s="56"/>
      <c r="I56" s="56"/>
    </row>
    <row r="57" spans="1:9" s="51" customFormat="1" ht="3" hidden="1" customHeight="1">
      <c r="A57" s="10"/>
      <c r="B57" s="37"/>
      <c r="C57" s="37"/>
      <c r="D57" s="37"/>
      <c r="E57" s="37">
        <v>0</v>
      </c>
      <c r="F57" s="38">
        <v>0</v>
      </c>
      <c r="G57" s="56"/>
      <c r="H57" s="56"/>
      <c r="I57" s="56"/>
    </row>
    <row r="58" spans="1:9" s="51" customFormat="1" ht="16" hidden="1" thickBot="1">
      <c r="A58" s="10" t="s">
        <v>39</v>
      </c>
      <c r="B58" s="59">
        <v>0</v>
      </c>
      <c r="C58" s="59">
        <f>C53-C55</f>
        <v>182.29999999999995</v>
      </c>
      <c r="D58" s="59"/>
      <c r="E58" s="59">
        <v>172.20000000000007</v>
      </c>
      <c r="F58" s="60">
        <v>151.80000000000001</v>
      </c>
      <c r="G58" s="56"/>
      <c r="H58" s="56"/>
      <c r="I58" s="56"/>
    </row>
    <row r="59" spans="1:9" s="51" customFormat="1" ht="16" hidden="1" thickBot="1">
      <c r="A59" s="10" t="s">
        <v>40</v>
      </c>
      <c r="B59" s="59" t="e">
        <f>-B58/B54</f>
        <v>#DIV/0!</v>
      </c>
      <c r="C59" s="59">
        <f>-C58/C54</f>
        <v>3.1162393162393158</v>
      </c>
      <c r="D59" s="59"/>
      <c r="E59" s="59">
        <v>3.119565217391306</v>
      </c>
      <c r="F59" s="60">
        <v>3.2435897435897441</v>
      </c>
      <c r="G59" s="56"/>
      <c r="H59" s="56"/>
      <c r="I59" s="56"/>
    </row>
    <row r="60" spans="1:9" s="51" customFormat="1" ht="5.25" hidden="1" customHeight="1">
      <c r="A60" s="10"/>
      <c r="B60" s="37"/>
      <c r="C60" s="37"/>
      <c r="D60" s="37"/>
      <c r="E60" s="37">
        <v>0</v>
      </c>
      <c r="F60" s="38">
        <v>0</v>
      </c>
      <c r="G60" s="56"/>
      <c r="H60" s="56"/>
      <c r="I60" s="56"/>
    </row>
    <row r="61" spans="1:9" s="51" customFormat="1" ht="16" hidden="1" thickBot="1">
      <c r="A61" s="10" t="s">
        <v>41</v>
      </c>
      <c r="B61" s="59" t="e">
        <f>B53-B55-B56</f>
        <v>#REF!</v>
      </c>
      <c r="C61" s="59">
        <f>C53-C55-C56</f>
        <v>191.29999999999995</v>
      </c>
      <c r="D61" s="59"/>
      <c r="E61" s="59">
        <v>182.50000000000009</v>
      </c>
      <c r="F61" s="60">
        <v>161.9</v>
      </c>
      <c r="G61" s="56"/>
      <c r="H61" s="56"/>
      <c r="I61" s="56"/>
    </row>
    <row r="62" spans="1:9" s="51" customFormat="1" ht="16" hidden="1" thickBot="1">
      <c r="A62" s="10"/>
      <c r="B62" s="37"/>
      <c r="C62" s="37"/>
      <c r="D62" s="37"/>
      <c r="E62" s="37"/>
      <c r="F62" s="38"/>
      <c r="G62" s="56"/>
      <c r="H62" s="56"/>
      <c r="I62" s="56"/>
    </row>
    <row r="63" spans="1:9" s="51" customFormat="1" ht="16" hidden="1" thickBot="1">
      <c r="A63" s="10"/>
      <c r="B63" s="37"/>
      <c r="C63" s="37"/>
      <c r="D63" s="37"/>
      <c r="E63" s="37"/>
      <c r="F63" s="38"/>
      <c r="G63" s="56"/>
      <c r="H63" s="56"/>
      <c r="I63" s="56"/>
    </row>
    <row r="64" spans="1:9" s="51" customFormat="1" ht="16" hidden="1" thickBot="1">
      <c r="A64" s="10"/>
      <c r="B64" s="37"/>
      <c r="C64" s="37"/>
      <c r="D64" s="37"/>
      <c r="E64" s="37"/>
      <c r="F64" s="38"/>
      <c r="G64" s="56"/>
      <c r="H64" s="56"/>
      <c r="I64" s="56"/>
    </row>
    <row r="65" spans="1:9" s="51" customFormat="1" ht="16" hidden="1" thickBot="1">
      <c r="A65" s="10"/>
      <c r="B65" s="37"/>
      <c r="C65" s="37"/>
      <c r="D65" s="37"/>
      <c r="E65" s="37"/>
      <c r="F65" s="38"/>
      <c r="G65" s="56"/>
      <c r="H65" s="56"/>
      <c r="I65" s="56"/>
    </row>
    <row r="66" spans="1:9" s="51" customFormat="1" ht="16" hidden="1" thickBot="1">
      <c r="A66" s="21"/>
      <c r="B66" s="18"/>
      <c r="C66" s="18"/>
      <c r="D66" s="18"/>
      <c r="E66" s="18"/>
      <c r="F66" s="61"/>
      <c r="G66" s="56"/>
      <c r="H66" s="56"/>
      <c r="I66" s="56"/>
    </row>
    <row r="67" spans="1:9" ht="16.5" customHeight="1">
      <c r="A67" s="44"/>
      <c r="B67" s="45"/>
      <c r="C67" s="45"/>
      <c r="D67" s="45"/>
      <c r="E67" s="45"/>
      <c r="F67" s="46"/>
    </row>
    <row r="68" spans="1:9" s="58" customFormat="1" ht="13.5" customHeight="1">
      <c r="A68" s="118" t="s">
        <v>8</v>
      </c>
      <c r="B68" s="119"/>
      <c r="C68" s="119"/>
      <c r="D68" s="119"/>
      <c r="E68" s="119"/>
      <c r="F68" s="120"/>
      <c r="G68" s="57"/>
    </row>
    <row r="69" spans="1:9" ht="21.75" customHeight="1" thickBot="1">
      <c r="A69" s="121"/>
      <c r="B69" s="122"/>
      <c r="C69" s="122"/>
      <c r="D69" s="122"/>
      <c r="E69" s="122"/>
      <c r="F69" s="123"/>
      <c r="G69" s="57"/>
    </row>
  </sheetData>
  <mergeCells count="3">
    <mergeCell ref="A1:F1"/>
    <mergeCell ref="A3:F3"/>
    <mergeCell ref="A68:F69"/>
  </mergeCells>
  <printOptions horizontalCentered="1"/>
  <pageMargins left="0.70866141732283472" right="0.70866141732283472" top="0.74803149606299213" bottom="0.74803149606299213" header="0.31496062992125984" footer="0.31496062992125984"/>
  <pageSetup paperSize="8" scale="96" orientation="portrait" r:id="rId1"/>
  <headerFooter alignWithMargins="0">
    <oddFooter>&amp;L&amp;Z&amp;F&amp;R&amp;D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DD558-56BC-4732-8DFC-1B7CF67117B0}">
  <sheetPr>
    <pageSetUpPr fitToPage="1"/>
  </sheetPr>
  <dimension ref="A1:IP65"/>
  <sheetViews>
    <sheetView showGridLines="0" zoomScale="70" zoomScaleNormal="70" zoomScaleSheetLayoutView="70" workbookViewId="0">
      <selection activeCell="H54" sqref="H54"/>
    </sheetView>
  </sheetViews>
  <sheetFormatPr defaultColWidth="10.58203125" defaultRowHeight="15.5"/>
  <cols>
    <col min="1" max="1" width="52.58203125" style="41" customWidth="1"/>
    <col min="2" max="11" width="11.58203125" style="41" customWidth="1"/>
    <col min="12" max="12" width="3.08203125" style="41" customWidth="1"/>
    <col min="13" max="13" width="2.75" style="41" customWidth="1"/>
    <col min="14" max="14" width="10.58203125" style="41"/>
    <col min="15" max="15" width="11.58203125" customWidth="1"/>
    <col min="16" max="16384" width="10.58203125" style="41"/>
  </cols>
  <sheetData>
    <row r="1" spans="1:250" s="27" customFormat="1">
      <c r="A1" s="112" t="s">
        <v>28</v>
      </c>
      <c r="B1" s="113"/>
      <c r="C1" s="113"/>
      <c r="D1" s="113"/>
      <c r="E1" s="113"/>
      <c r="F1" s="113"/>
      <c r="G1" s="113"/>
      <c r="H1" s="113"/>
      <c r="I1" s="113"/>
      <c r="J1" s="113"/>
      <c r="K1" s="114"/>
      <c r="O1"/>
    </row>
    <row r="2" spans="1:250" s="27" customFormat="1">
      <c r="A2" s="1"/>
      <c r="B2" s="2"/>
      <c r="C2" s="2"/>
      <c r="D2" s="2"/>
      <c r="E2" s="2"/>
      <c r="F2" s="2"/>
      <c r="G2" s="2"/>
      <c r="H2" s="2"/>
      <c r="I2" s="2"/>
      <c r="J2" s="2"/>
      <c r="K2" s="28"/>
      <c r="O2"/>
    </row>
    <row r="3" spans="1:250" s="27" customFormat="1">
      <c r="A3" s="115" t="s">
        <v>46</v>
      </c>
      <c r="B3" s="116"/>
      <c r="C3" s="116"/>
      <c r="D3" s="116"/>
      <c r="E3" s="116"/>
      <c r="F3" s="116"/>
      <c r="G3" s="116"/>
      <c r="H3" s="116"/>
      <c r="I3" s="116"/>
      <c r="J3" s="116"/>
      <c r="K3" s="117"/>
      <c r="O3"/>
    </row>
    <row r="4" spans="1:250" s="27" customFormat="1">
      <c r="A4" s="36"/>
      <c r="B4" s="41"/>
      <c r="C4" s="41"/>
      <c r="D4" s="41"/>
      <c r="E4" s="41"/>
      <c r="F4" s="41"/>
      <c r="G4" s="41"/>
      <c r="H4" s="41"/>
      <c r="I4" s="41"/>
      <c r="J4" s="41"/>
      <c r="K4" s="3"/>
      <c r="O4"/>
    </row>
    <row r="5" spans="1:250" s="54" customFormat="1">
      <c r="A5" s="4"/>
      <c r="B5" s="130">
        <v>2023</v>
      </c>
      <c r="C5" s="130"/>
      <c r="D5" s="130">
        <v>2022</v>
      </c>
      <c r="E5" s="130"/>
      <c r="F5" s="130">
        <v>2021</v>
      </c>
      <c r="G5" s="130"/>
      <c r="H5" s="130">
        <v>2020</v>
      </c>
      <c r="I5" s="130"/>
      <c r="J5" s="130">
        <v>2019</v>
      </c>
      <c r="K5" s="131"/>
      <c r="L5" s="27"/>
      <c r="M5" s="27"/>
      <c r="N5" s="52"/>
      <c r="O5"/>
      <c r="P5" s="53"/>
      <c r="Q5" s="53"/>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row>
    <row r="6" spans="1:250" s="54" customFormat="1" ht="17.25" customHeight="1">
      <c r="A6" s="4"/>
      <c r="B6" s="22" t="s">
        <v>22</v>
      </c>
      <c r="C6" s="22" t="s">
        <v>20</v>
      </c>
      <c r="D6" s="22" t="s">
        <v>22</v>
      </c>
      <c r="E6" s="22" t="s">
        <v>20</v>
      </c>
      <c r="F6" s="22" t="s">
        <v>22</v>
      </c>
      <c r="G6" s="22" t="s">
        <v>20</v>
      </c>
      <c r="H6" s="22" t="s">
        <v>22</v>
      </c>
      <c r="I6" s="22" t="s">
        <v>20</v>
      </c>
      <c r="J6" s="66" t="s">
        <v>22</v>
      </c>
      <c r="K6" s="67" t="s">
        <v>20</v>
      </c>
      <c r="L6" s="27"/>
      <c r="M6" s="27"/>
      <c r="N6" s="52"/>
      <c r="O6"/>
      <c r="P6" s="53"/>
      <c r="Q6" s="53"/>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row>
    <row r="7" spans="1:250" s="54" customFormat="1" ht="17.25" customHeight="1">
      <c r="A7" s="42" t="s">
        <v>6</v>
      </c>
      <c r="B7" s="22"/>
      <c r="C7" s="22"/>
      <c r="D7" s="22"/>
      <c r="E7" s="22"/>
      <c r="F7" s="22"/>
      <c r="G7" s="22"/>
      <c r="H7" s="22"/>
      <c r="I7" s="81"/>
      <c r="J7" s="66"/>
      <c r="K7" s="67"/>
      <c r="L7" s="27"/>
      <c r="M7" s="27"/>
      <c r="N7" s="52"/>
      <c r="O7"/>
      <c r="P7" s="53"/>
      <c r="Q7" s="53"/>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row>
    <row r="8" spans="1:250" s="54" customFormat="1" ht="17.25" customHeight="1">
      <c r="A8" s="8" t="s">
        <v>0</v>
      </c>
      <c r="B8" s="40">
        <v>1718</v>
      </c>
      <c r="C8" s="34">
        <f>(B8-D8)/D8</f>
        <v>0</v>
      </c>
      <c r="D8" s="40">
        <v>1718</v>
      </c>
      <c r="E8" s="34">
        <v>2.3228111971411555E-2</v>
      </c>
      <c r="F8" s="40">
        <v>1679</v>
      </c>
      <c r="G8" s="34">
        <v>-7.6457645764576462E-2</v>
      </c>
      <c r="H8" s="40">
        <v>1818</v>
      </c>
      <c r="I8" s="34">
        <v>-0.1725079654073737</v>
      </c>
      <c r="J8" s="40">
        <v>2197</v>
      </c>
      <c r="K8" s="38">
        <v>-2.2251891410769914E-2</v>
      </c>
      <c r="L8" s="27"/>
      <c r="M8" s="27"/>
      <c r="N8" s="52"/>
      <c r="O8"/>
      <c r="P8" s="52"/>
      <c r="Q8" s="52"/>
      <c r="R8" s="52"/>
      <c r="S8" s="52"/>
      <c r="T8" s="52"/>
      <c r="U8" s="52"/>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row>
    <row r="9" spans="1:250" s="54" customFormat="1" ht="17.25" customHeight="1">
      <c r="A9" s="36" t="s">
        <v>54</v>
      </c>
      <c r="B9" s="43">
        <v>578.80000000000007</v>
      </c>
      <c r="C9" s="34">
        <f>(B9-D9)/D9</f>
        <v>0.12760568868108341</v>
      </c>
      <c r="D9" s="43">
        <v>513.29999999999995</v>
      </c>
      <c r="E9" s="34">
        <v>0.11708378672470066</v>
      </c>
      <c r="F9" s="43">
        <v>459.5</v>
      </c>
      <c r="G9" s="34">
        <v>0.21496562665256463</v>
      </c>
      <c r="H9" s="43">
        <v>378.20000000000005</v>
      </c>
      <c r="I9" s="34">
        <v>-0.43745351777480296</v>
      </c>
      <c r="J9" s="43">
        <v>672.3</v>
      </c>
      <c r="K9" s="38">
        <v>6.3429294527048402E-2</v>
      </c>
      <c r="L9" s="27"/>
      <c r="M9" s="27"/>
      <c r="N9" s="52"/>
      <c r="O9"/>
      <c r="P9" s="52"/>
      <c r="Q9" s="52"/>
      <c r="R9" s="52"/>
      <c r="S9" s="52"/>
      <c r="T9" s="52"/>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row>
    <row r="10" spans="1:250" s="54" customFormat="1" ht="17.25" customHeight="1">
      <c r="A10" s="36" t="s">
        <v>1</v>
      </c>
      <c r="B10" s="43">
        <v>380</v>
      </c>
      <c r="C10" s="34">
        <f t="shared" ref="C10" si="0">(B10-D10)/D10</f>
        <v>0.27774041694687301</v>
      </c>
      <c r="D10" s="43">
        <v>297.39999999999998</v>
      </c>
      <c r="E10" s="34">
        <v>0.13122860403195108</v>
      </c>
      <c r="F10" s="43">
        <v>262.90000000000003</v>
      </c>
      <c r="G10" s="34">
        <v>-0.27415792379900605</v>
      </c>
      <c r="H10" s="43">
        <v>362.20000000000005</v>
      </c>
      <c r="I10" s="34">
        <v>-0.18952785858133811</v>
      </c>
      <c r="J10" s="43">
        <v>446.9</v>
      </c>
      <c r="K10" s="38">
        <v>6.6841728336118414E-2</v>
      </c>
      <c r="L10" s="27"/>
      <c r="M10" s="27"/>
      <c r="N10" s="52"/>
      <c r="O10"/>
      <c r="P10" s="52"/>
      <c r="Q10" s="52"/>
      <c r="R10" s="52"/>
      <c r="S10" s="52"/>
      <c r="T10" s="52"/>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row>
    <row r="11" spans="1:250" s="54" customFormat="1" ht="17.25" customHeight="1">
      <c r="A11" s="35" t="s">
        <v>7</v>
      </c>
      <c r="B11" s="68">
        <v>-89.199999999999989</v>
      </c>
      <c r="C11" s="82">
        <f>-(B11-D11)/D11</f>
        <v>-1.0600461893764432</v>
      </c>
      <c r="D11" s="68">
        <v>-43.3</v>
      </c>
      <c r="E11" s="82">
        <v>-2.7008547008547001</v>
      </c>
      <c r="F11" s="68">
        <v>-11.700000000000001</v>
      </c>
      <c r="G11" s="82">
        <v>0.93578485181119653</v>
      </c>
      <c r="H11" s="68">
        <v>-182.2</v>
      </c>
      <c r="I11" s="82">
        <v>-0.47172859450726978</v>
      </c>
      <c r="J11" s="68">
        <v>-123.79999999999998</v>
      </c>
      <c r="K11" s="83">
        <v>-0.20662768031189085</v>
      </c>
      <c r="L11" s="27"/>
      <c r="M11" s="27"/>
      <c r="N11" s="52"/>
      <c r="O11"/>
      <c r="P11" s="52"/>
      <c r="Q11" s="52"/>
      <c r="R11" s="52"/>
      <c r="S11" s="52"/>
      <c r="T11" s="52"/>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row>
    <row r="12" spans="1:250" s="54" customFormat="1" ht="17.25" customHeight="1">
      <c r="A12" s="10" t="s">
        <v>2</v>
      </c>
      <c r="B12" s="43">
        <f>SUM(B10:B11)</f>
        <v>290.8</v>
      </c>
      <c r="C12" s="34">
        <f t="shared" ref="C12" si="1">(B12-D12)/D12</f>
        <v>0.14443132624950827</v>
      </c>
      <c r="D12" s="43">
        <v>254.09999999999997</v>
      </c>
      <c r="E12" s="34">
        <v>1.1544585987260828E-2</v>
      </c>
      <c r="F12" s="43">
        <v>251.20000000000005</v>
      </c>
      <c r="G12" s="34">
        <v>0.39555555555555538</v>
      </c>
      <c r="H12" s="43">
        <v>180.00000000000006</v>
      </c>
      <c r="I12" s="34">
        <v>-0.44289693593314761</v>
      </c>
      <c r="J12" s="43">
        <v>323.10000000000002</v>
      </c>
      <c r="K12" s="38">
        <v>2.1498577300031615E-2</v>
      </c>
      <c r="L12" s="27"/>
      <c r="M12" s="27"/>
      <c r="N12" s="52"/>
      <c r="O12"/>
      <c r="P12" s="52"/>
      <c r="Q12" s="52"/>
      <c r="R12" s="52"/>
      <c r="S12" s="52"/>
      <c r="T12" s="52"/>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row>
    <row r="13" spans="1:250" s="5" customFormat="1" ht="17.25" customHeight="1">
      <c r="A13" s="10"/>
      <c r="B13" s="43"/>
      <c r="C13" s="34"/>
      <c r="D13" s="43"/>
      <c r="E13" s="34"/>
      <c r="F13" s="43"/>
      <c r="G13" s="34"/>
      <c r="H13" s="43"/>
      <c r="I13" s="34"/>
      <c r="J13" s="43"/>
      <c r="K13" s="38"/>
      <c r="L13" s="41"/>
      <c r="M13" s="41"/>
      <c r="N13" s="52"/>
      <c r="O13"/>
      <c r="P13" s="52"/>
      <c r="Q13" s="52"/>
      <c r="R13" s="52"/>
      <c r="S13" s="52"/>
      <c r="T13" s="52"/>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row>
    <row r="14" spans="1:250" s="54" customFormat="1" ht="17.25" customHeight="1">
      <c r="A14" s="36" t="s">
        <v>55</v>
      </c>
      <c r="B14" s="43">
        <v>37.800000000000047</v>
      </c>
      <c r="C14" s="34">
        <f>(B14-D14)/D14</f>
        <v>0.11834319526627508</v>
      </c>
      <c r="D14" s="43">
        <v>33.799999999999955</v>
      </c>
      <c r="E14" s="34">
        <v>-0.21939953810623786</v>
      </c>
      <c r="F14" s="43">
        <v>43.300000000000068</v>
      </c>
      <c r="G14" s="34">
        <v>-1.9252136752136768</v>
      </c>
      <c r="H14" s="43">
        <v>-46.8</v>
      </c>
      <c r="I14" s="34">
        <v>-1.8342245989304813</v>
      </c>
      <c r="J14" s="43">
        <v>56.100000000000023</v>
      </c>
      <c r="K14" s="38">
        <v>-7.0796460176991158E-3</v>
      </c>
      <c r="L14" s="27"/>
      <c r="M14" s="27"/>
      <c r="N14" s="52"/>
      <c r="O14"/>
      <c r="P14" s="52"/>
      <c r="Q14" s="52"/>
      <c r="R14" s="52"/>
      <c r="S14" s="52"/>
      <c r="T14" s="52"/>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row>
    <row r="15" spans="1:250" s="54" customFormat="1" ht="17.25" customHeight="1">
      <c r="A15" s="11" t="s">
        <v>63</v>
      </c>
      <c r="B15" s="55">
        <v>0.54200000000000004</v>
      </c>
      <c r="C15" s="34">
        <f>B15-D15</f>
        <v>4.4000000000000039E-2</v>
      </c>
      <c r="D15" s="55">
        <v>0.498</v>
      </c>
      <c r="E15" s="34">
        <v>2.1000000000000019E-2</v>
      </c>
      <c r="F15" s="55">
        <v>0.47699999999999998</v>
      </c>
      <c r="G15" s="34"/>
      <c r="H15" s="43"/>
      <c r="I15" s="34"/>
      <c r="J15" s="43"/>
      <c r="K15" s="38"/>
      <c r="L15" s="27"/>
      <c r="M15" s="27"/>
      <c r="N15" s="52"/>
      <c r="O15"/>
      <c r="P15" s="52"/>
      <c r="Q15" s="52"/>
      <c r="R15" s="52"/>
      <c r="S15" s="52"/>
      <c r="T15" s="52"/>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row>
    <row r="16" spans="1:250" s="54" customFormat="1" ht="17.25" customHeight="1">
      <c r="A16" s="11" t="s">
        <v>62</v>
      </c>
      <c r="B16" s="55">
        <v>0.114</v>
      </c>
      <c r="C16" s="34">
        <f>-(B16-D16)</f>
        <v>-3.9000000000000007E-2</v>
      </c>
      <c r="D16" s="55">
        <v>7.4999999999999997E-2</v>
      </c>
      <c r="E16" s="34">
        <v>-9.999999999999995E-3</v>
      </c>
      <c r="F16" s="39">
        <v>6.5000000000000002E-2</v>
      </c>
      <c r="G16" s="34"/>
      <c r="H16" s="39"/>
      <c r="I16" s="34"/>
      <c r="J16" s="39"/>
      <c r="K16" s="38"/>
      <c r="L16" s="27"/>
      <c r="M16" s="27"/>
      <c r="N16" s="52"/>
      <c r="O16"/>
      <c r="P16" s="52"/>
      <c r="Q16" s="52"/>
      <c r="R16" s="52"/>
      <c r="S16" s="52"/>
      <c r="T16" s="52"/>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row>
    <row r="17" spans="1:250" s="54" customFormat="1" ht="17.25" customHeight="1">
      <c r="A17" s="11" t="s">
        <v>64</v>
      </c>
      <c r="B17" s="55">
        <v>0.57399999999999995</v>
      </c>
      <c r="C17" s="34">
        <f>-(B17-D17)</f>
        <v>7.6000000000000068E-2</v>
      </c>
      <c r="D17" s="55">
        <v>0.65</v>
      </c>
      <c r="E17" s="34">
        <v>8.0000000000000071E-3</v>
      </c>
      <c r="F17" s="39">
        <v>0.65800000000000003</v>
      </c>
      <c r="G17" s="34"/>
      <c r="H17" s="39"/>
      <c r="I17" s="34"/>
      <c r="J17" s="39"/>
      <c r="K17" s="38"/>
      <c r="L17" s="27"/>
      <c r="M17" s="27"/>
      <c r="N17" s="52"/>
      <c r="O17"/>
      <c r="P17" s="52"/>
      <c r="Q17" s="52"/>
      <c r="R17" s="52"/>
      <c r="S17" s="52"/>
      <c r="T17" s="52"/>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row>
    <row r="18" spans="1:250" s="54" customFormat="1" ht="17.25" customHeight="1">
      <c r="A18" s="11" t="s">
        <v>65</v>
      </c>
      <c r="B18" s="55">
        <v>0.14699999999999999</v>
      </c>
      <c r="C18" s="34">
        <f>(B18-D18)</f>
        <v>0.1225953881310158</v>
      </c>
      <c r="D18" s="55">
        <v>2.4404611868984197E-2</v>
      </c>
      <c r="E18" s="34"/>
      <c r="F18" s="39"/>
      <c r="G18" s="34"/>
      <c r="H18" s="39"/>
      <c r="I18" s="34"/>
      <c r="J18" s="39"/>
      <c r="K18" s="38"/>
      <c r="L18" s="27"/>
      <c r="M18" s="27"/>
      <c r="N18" s="52"/>
      <c r="O18"/>
      <c r="P18" s="52"/>
      <c r="Q18" s="52"/>
      <c r="R18" s="52"/>
      <c r="S18" s="52"/>
      <c r="T18" s="52"/>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row>
    <row r="19" spans="1:250" s="54" customFormat="1">
      <c r="A19" s="11"/>
      <c r="B19" s="22"/>
      <c r="C19" s="22"/>
      <c r="D19" s="22"/>
      <c r="E19" s="22"/>
      <c r="F19" s="22"/>
      <c r="G19" s="22"/>
      <c r="H19" s="22"/>
      <c r="I19" s="22"/>
      <c r="J19" s="66"/>
      <c r="K19" s="67"/>
      <c r="L19" s="27"/>
      <c r="M19" s="27"/>
      <c r="N19" s="52"/>
      <c r="O19"/>
      <c r="P19" s="52"/>
      <c r="Q19" s="52"/>
      <c r="R19" s="52"/>
      <c r="S19" s="52"/>
      <c r="T19" s="52"/>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row>
    <row r="20" spans="1:250" s="54" customFormat="1">
      <c r="A20" s="42" t="s">
        <v>53</v>
      </c>
      <c r="B20" s="22"/>
      <c r="C20" s="22"/>
      <c r="D20" s="22"/>
      <c r="E20" s="22"/>
      <c r="F20" s="22"/>
      <c r="G20" s="22"/>
      <c r="H20" s="22"/>
      <c r="I20" s="22"/>
      <c r="J20" s="66"/>
      <c r="K20" s="67"/>
      <c r="L20" s="27"/>
      <c r="M20" s="27"/>
      <c r="N20" s="52"/>
      <c r="O20"/>
      <c r="P20" s="52"/>
      <c r="Q20" s="52"/>
      <c r="R20" s="52"/>
      <c r="S20" s="52"/>
      <c r="T20" s="52"/>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row>
    <row r="21" spans="1:250" s="54" customFormat="1">
      <c r="A21" s="8" t="s">
        <v>0</v>
      </c>
      <c r="B21" s="40">
        <v>785</v>
      </c>
      <c r="C21" s="34">
        <f>(B21-D21)/D21</f>
        <v>-1.2722646310432571E-3</v>
      </c>
      <c r="D21" s="40">
        <v>786</v>
      </c>
      <c r="E21" s="34">
        <v>-2.7227722772277228E-2</v>
      </c>
      <c r="F21" s="40">
        <v>808</v>
      </c>
      <c r="G21" s="34">
        <v>-4.9411764705882349E-2</v>
      </c>
      <c r="H21" s="40">
        <v>850</v>
      </c>
      <c r="I21" s="34">
        <v>-0.14631782945736435</v>
      </c>
      <c r="J21" s="40">
        <v>1032</v>
      </c>
      <c r="K21" s="38">
        <v>-8.8339222614840993E-2</v>
      </c>
      <c r="L21" s="27"/>
      <c r="M21" s="27"/>
      <c r="N21" s="52"/>
      <c r="O21"/>
      <c r="P21" s="52"/>
      <c r="Q21" s="52"/>
      <c r="R21" s="52"/>
      <c r="S21" s="52"/>
      <c r="T21" s="52"/>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row>
    <row r="22" spans="1:250" s="54" customFormat="1">
      <c r="A22" s="36" t="s">
        <v>54</v>
      </c>
      <c r="B22" s="43">
        <v>318.3</v>
      </c>
      <c r="C22" s="34">
        <f>(B22-D22)/D22</f>
        <v>0.1048247136410968</v>
      </c>
      <c r="D22" s="43">
        <v>288.10000000000002</v>
      </c>
      <c r="E22" s="34">
        <v>3.4722222222230117E-4</v>
      </c>
      <c r="F22" s="43">
        <v>288</v>
      </c>
      <c r="G22" s="34">
        <v>0.4299900695134059</v>
      </c>
      <c r="H22" s="43">
        <v>201.40000000000003</v>
      </c>
      <c r="I22" s="34">
        <v>-0.4097641250685683</v>
      </c>
      <c r="J22" s="43">
        <v>364.6</v>
      </c>
      <c r="K22" s="38">
        <v>-8.4307859668207776E-3</v>
      </c>
      <c r="L22" s="27"/>
      <c r="M22" s="27"/>
      <c r="N22" s="52"/>
      <c r="O22"/>
      <c r="P22" s="52"/>
      <c r="Q22" s="52"/>
      <c r="R22" s="52"/>
      <c r="S22" s="52"/>
      <c r="T22" s="52"/>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row>
    <row r="23" spans="1:250" s="54" customFormat="1">
      <c r="A23" s="36" t="s">
        <v>1</v>
      </c>
      <c r="B23" s="43">
        <v>192.2</v>
      </c>
      <c r="C23" s="34">
        <f t="shared" ref="C23" si="2">(B23-D23)/D23</f>
        <v>0.29166666666666652</v>
      </c>
      <c r="D23" s="43">
        <v>148.80000000000001</v>
      </c>
      <c r="E23" s="34">
        <v>6.2098501070663718E-2</v>
      </c>
      <c r="F23" s="43">
        <v>140.10000000000002</v>
      </c>
      <c r="G23" s="34">
        <v>-0.24229313142239051</v>
      </c>
      <c r="H23" s="43">
        <v>184.90000000000003</v>
      </c>
      <c r="I23" s="34">
        <v>-0.16542994325621999</v>
      </c>
      <c r="J23" s="43">
        <v>229.1</v>
      </c>
      <c r="K23" s="38">
        <v>-8.3966413434626158E-2</v>
      </c>
      <c r="L23" s="27"/>
      <c r="M23" s="27"/>
      <c r="N23" s="52"/>
      <c r="O23"/>
      <c r="P23" s="52"/>
      <c r="Q23" s="52"/>
      <c r="R23" s="52"/>
      <c r="S23" s="52"/>
      <c r="T23" s="52"/>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row>
    <row r="24" spans="1:250" s="54" customFormat="1">
      <c r="A24" s="35" t="s">
        <v>7</v>
      </c>
      <c r="B24" s="68">
        <v>-27.1</v>
      </c>
      <c r="C24" s="82">
        <f>-(B24-D24)/D24</f>
        <v>-23.636363636363626</v>
      </c>
      <c r="D24" s="68">
        <v>-1.1000000000000005</v>
      </c>
      <c r="E24" s="82">
        <v>-1.1222222222222225</v>
      </c>
      <c r="F24" s="68">
        <v>9</v>
      </c>
      <c r="G24" s="82">
        <v>1.1023890784982935</v>
      </c>
      <c r="H24" s="68">
        <v>-87.899999999999991</v>
      </c>
      <c r="I24" s="82">
        <v>-2.0852459016393441</v>
      </c>
      <c r="J24" s="68">
        <v>-30.499999999999996</v>
      </c>
      <c r="K24" s="83">
        <v>0.32071269487750559</v>
      </c>
      <c r="L24" s="27"/>
      <c r="M24" s="27"/>
      <c r="N24" s="52"/>
      <c r="O24"/>
      <c r="P24" s="52"/>
      <c r="Q24" s="52"/>
      <c r="R24" s="52"/>
      <c r="S24" s="52"/>
      <c r="T24" s="52"/>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row>
    <row r="25" spans="1:250" s="54" customFormat="1">
      <c r="A25" s="10" t="s">
        <v>2</v>
      </c>
      <c r="B25" s="43">
        <f>SUM(B23:B24)</f>
        <v>165.1</v>
      </c>
      <c r="C25" s="34">
        <f t="shared" ref="C25" si="3">(B25-D25)/D25</f>
        <v>0.11780636425186171</v>
      </c>
      <c r="D25" s="43">
        <v>147.70000000000002</v>
      </c>
      <c r="E25" s="34">
        <v>-9.3896713615023841E-3</v>
      </c>
      <c r="F25" s="43">
        <v>149.10000000000002</v>
      </c>
      <c r="G25" s="34">
        <v>0.53711340206185521</v>
      </c>
      <c r="H25" s="43">
        <v>97.000000000000043</v>
      </c>
      <c r="I25" s="34">
        <v>-0.51107754279959716</v>
      </c>
      <c r="J25" s="43">
        <v>198.6</v>
      </c>
      <c r="K25" s="38">
        <v>-3.2163742690058478E-2</v>
      </c>
      <c r="L25" s="27"/>
      <c r="M25" s="27"/>
      <c r="N25" s="52"/>
      <c r="O25"/>
      <c r="P25" s="52"/>
      <c r="Q25" s="52"/>
      <c r="R25" s="52"/>
      <c r="S25" s="52"/>
      <c r="T25" s="52"/>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row>
    <row r="26" spans="1:250" s="54" customFormat="1">
      <c r="A26" s="10"/>
      <c r="B26" s="43"/>
      <c r="C26" s="34"/>
      <c r="D26" s="43"/>
      <c r="E26" s="34"/>
      <c r="F26" s="43"/>
      <c r="G26" s="34"/>
      <c r="H26" s="22"/>
      <c r="I26" s="34"/>
      <c r="J26" s="66"/>
      <c r="K26" s="38"/>
      <c r="L26" s="27"/>
      <c r="M26" s="27"/>
      <c r="N26" s="52"/>
      <c r="O26"/>
      <c r="P26" s="52"/>
      <c r="Q26" s="52"/>
      <c r="R26" s="52"/>
      <c r="S26" s="52"/>
      <c r="T26" s="52"/>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row>
    <row r="27" spans="1:250" s="54" customFormat="1">
      <c r="A27" s="36" t="s">
        <v>55</v>
      </c>
      <c r="B27" s="43">
        <v>30.299999999999997</v>
      </c>
      <c r="C27" s="34">
        <f t="shared" ref="C27" si="4">(B27-D27)/D27</f>
        <v>2.3648648648648258E-2</v>
      </c>
      <c r="D27" s="43">
        <v>29.600000000000009</v>
      </c>
      <c r="E27" s="34">
        <v>-0.15186246418338134</v>
      </c>
      <c r="F27" s="43">
        <v>34.90000000000002</v>
      </c>
      <c r="G27" s="34">
        <v>-2.5374449339207095</v>
      </c>
      <c r="H27" s="43">
        <v>-22.699999999999946</v>
      </c>
      <c r="I27" s="34">
        <v>-1.4252491694352158</v>
      </c>
      <c r="J27" s="43">
        <v>60.2</v>
      </c>
      <c r="K27" s="38">
        <v>0</v>
      </c>
      <c r="L27" s="27"/>
      <c r="M27" s="27"/>
      <c r="N27" s="52"/>
      <c r="O27"/>
      <c r="P27" s="52"/>
      <c r="Q27" s="52"/>
      <c r="R27" s="52"/>
      <c r="S27" s="52"/>
      <c r="T27" s="52"/>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row>
    <row r="28" spans="1:250" s="54" customFormat="1">
      <c r="A28" s="11" t="s">
        <v>63</v>
      </c>
      <c r="B28" s="55">
        <v>0.45600000000000002</v>
      </c>
      <c r="C28" s="34">
        <f>B28-D28</f>
        <v>4.9000000000000044E-2</v>
      </c>
      <c r="D28" s="55">
        <v>0.40699999999999997</v>
      </c>
      <c r="E28" s="34">
        <v>-1.7000000000000015E-2</v>
      </c>
      <c r="F28" s="55">
        <v>0.42399999999999999</v>
      </c>
      <c r="G28" s="34"/>
      <c r="H28" s="43"/>
      <c r="I28" s="34"/>
      <c r="J28" s="43"/>
      <c r="K28" s="38"/>
      <c r="L28" s="27"/>
      <c r="M28" s="27"/>
      <c r="N28" s="52"/>
      <c r="O28"/>
      <c r="P28" s="52"/>
      <c r="Q28" s="52"/>
      <c r="R28" s="52"/>
      <c r="S28" s="52"/>
      <c r="T28" s="52"/>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row>
    <row r="29" spans="1:250" s="54" customFormat="1">
      <c r="A29" s="11" t="s">
        <v>62</v>
      </c>
      <c r="B29" s="55">
        <v>3.9E-2</v>
      </c>
      <c r="C29" s="34">
        <f>-(B29-D29)</f>
        <v>-2.8000000000000001E-2</v>
      </c>
      <c r="D29" s="55">
        <v>1.0999999999999999E-2</v>
      </c>
      <c r="E29" s="39">
        <v>2.8000000000000001E-2</v>
      </c>
      <c r="F29" s="39">
        <v>3.9E-2</v>
      </c>
      <c r="G29" s="39"/>
      <c r="H29" s="39"/>
      <c r="I29" s="39"/>
      <c r="J29" s="39"/>
      <c r="K29" s="38"/>
      <c r="L29" s="27"/>
      <c r="M29" s="27"/>
      <c r="N29" s="52"/>
      <c r="O29"/>
      <c r="P29" s="52"/>
      <c r="Q29" s="52"/>
      <c r="R29" s="52"/>
      <c r="S29" s="52"/>
      <c r="T29" s="52"/>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row>
    <row r="30" spans="1:250" s="54" customFormat="1">
      <c r="A30" s="11" t="s">
        <v>64</v>
      </c>
      <c r="B30" s="55">
        <v>0.59799999999999998</v>
      </c>
      <c r="C30" s="34">
        <f>-(B30-D30)</f>
        <v>7.900000000000007E-2</v>
      </c>
      <c r="D30" s="55">
        <v>0.67700000000000005</v>
      </c>
      <c r="E30" s="39">
        <v>-2.300000000000002E-2</v>
      </c>
      <c r="F30" s="39">
        <v>0.65400000000000003</v>
      </c>
      <c r="G30" s="39"/>
      <c r="H30" s="39"/>
      <c r="I30" s="39"/>
      <c r="J30" s="39"/>
      <c r="K30" s="38"/>
      <c r="L30" s="27"/>
      <c r="M30" s="27"/>
      <c r="N30" s="52"/>
      <c r="O30"/>
      <c r="P30" s="52"/>
      <c r="Q30" s="52"/>
      <c r="R30" s="52"/>
      <c r="S30" s="52"/>
      <c r="T30" s="52"/>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row>
    <row r="31" spans="1:250" s="54" customFormat="1">
      <c r="A31" s="11" t="s">
        <v>65</v>
      </c>
      <c r="B31" s="55">
        <v>0.21</v>
      </c>
      <c r="C31" s="34">
        <f>B31-D31</f>
        <v>0.17651363153546559</v>
      </c>
      <c r="D31" s="55">
        <v>3.34863684645344E-2</v>
      </c>
      <c r="E31" s="39"/>
      <c r="F31" s="39"/>
      <c r="G31" s="39"/>
      <c r="H31" s="39"/>
      <c r="I31" s="39"/>
      <c r="J31" s="39"/>
      <c r="K31" s="38"/>
      <c r="L31" s="27"/>
      <c r="M31" s="27"/>
      <c r="N31" s="52"/>
      <c r="O31"/>
      <c r="P31" s="52"/>
      <c r="Q31" s="52"/>
      <c r="R31" s="52"/>
      <c r="S31" s="52"/>
      <c r="T31" s="52"/>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row>
    <row r="32" spans="1:250" s="54" customFormat="1" ht="17.25" customHeight="1">
      <c r="A32" s="4"/>
      <c r="B32" s="43"/>
      <c r="C32" s="43"/>
      <c r="D32" s="43"/>
      <c r="E32" s="43"/>
      <c r="F32" s="43"/>
      <c r="G32" s="43"/>
      <c r="H32" s="43"/>
      <c r="I32" s="43"/>
      <c r="J32" s="5"/>
      <c r="K32" s="84"/>
      <c r="L32" s="27"/>
      <c r="M32" s="27"/>
      <c r="N32" s="52"/>
      <c r="O32"/>
      <c r="P32" s="52"/>
      <c r="Q32" s="52"/>
      <c r="R32" s="52"/>
      <c r="S32" s="52"/>
      <c r="T32" s="52"/>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row>
    <row r="33" spans="1:20" s="51" customFormat="1">
      <c r="A33" s="42" t="s">
        <v>61</v>
      </c>
      <c r="B33" s="64"/>
      <c r="C33" s="64"/>
      <c r="D33" s="64"/>
      <c r="E33" s="64"/>
      <c r="F33" s="64"/>
      <c r="G33" s="64"/>
      <c r="H33" s="64"/>
      <c r="I33" s="64"/>
      <c r="J33" s="6"/>
      <c r="K33" s="7"/>
      <c r="N33" s="52"/>
      <c r="O33"/>
      <c r="P33" s="52"/>
      <c r="Q33" s="52"/>
      <c r="R33" s="52"/>
      <c r="S33" s="52"/>
      <c r="T33" s="52"/>
    </row>
    <row r="34" spans="1:20" s="51" customFormat="1">
      <c r="A34" s="8" t="s">
        <v>0</v>
      </c>
      <c r="B34" s="40">
        <v>700</v>
      </c>
      <c r="C34" s="34">
        <f>(B34-D34)/D34</f>
        <v>3.5502958579881658E-2</v>
      </c>
      <c r="D34" s="40">
        <v>676</v>
      </c>
      <c r="E34" s="34">
        <v>8.3333333333333329E-2</v>
      </c>
      <c r="F34" s="40">
        <v>624</v>
      </c>
      <c r="G34" s="34">
        <v>-6.8656716417910449E-2</v>
      </c>
      <c r="H34" s="85">
        <v>670</v>
      </c>
      <c r="I34" s="34">
        <v>-0.22183507549361209</v>
      </c>
      <c r="J34" s="85">
        <v>861</v>
      </c>
      <c r="K34" s="38">
        <v>-4.6242774566473991E-3</v>
      </c>
      <c r="N34" s="52"/>
      <c r="O34"/>
      <c r="P34" s="52"/>
      <c r="Q34" s="52"/>
      <c r="R34" s="52"/>
      <c r="S34" s="52"/>
      <c r="T34" s="52"/>
    </row>
    <row r="35" spans="1:20" s="51" customFormat="1">
      <c r="A35" s="36" t="s">
        <v>54</v>
      </c>
      <c r="B35" s="43">
        <v>142.9</v>
      </c>
      <c r="C35" s="34">
        <f>(B35-D35)/D35</f>
        <v>0.22766323024054982</v>
      </c>
      <c r="D35" s="43">
        <v>116.4</v>
      </c>
      <c r="E35" s="34">
        <v>0.33028571428571435</v>
      </c>
      <c r="F35" s="43">
        <v>87.5</v>
      </c>
      <c r="G35" s="34">
        <v>0.21023513139695718</v>
      </c>
      <c r="H35" s="86">
        <v>72.3</v>
      </c>
      <c r="I35" s="34">
        <v>-0.46994134897360695</v>
      </c>
      <c r="J35" s="86">
        <v>136.4</v>
      </c>
      <c r="K35" s="38">
        <v>5.6545313710302095E-2</v>
      </c>
      <c r="N35" s="52"/>
      <c r="O35"/>
      <c r="P35" s="52"/>
      <c r="Q35" s="52"/>
      <c r="R35" s="52"/>
      <c r="S35" s="52"/>
      <c r="T35" s="52"/>
    </row>
    <row r="36" spans="1:20" s="51" customFormat="1">
      <c r="A36" s="36" t="s">
        <v>1</v>
      </c>
      <c r="B36" s="43">
        <v>125.4</v>
      </c>
      <c r="C36" s="34">
        <f t="shared" ref="C36" si="5">(B36-D36)/D36</f>
        <v>0.34693877551020424</v>
      </c>
      <c r="D36" s="43">
        <v>93.1</v>
      </c>
      <c r="E36" s="34">
        <v>0.4345146379044682</v>
      </c>
      <c r="F36" s="43">
        <v>64.900000000000006</v>
      </c>
      <c r="G36" s="34">
        <v>-0.28681318681318674</v>
      </c>
      <c r="H36" s="86">
        <v>91</v>
      </c>
      <c r="I36" s="34">
        <v>-0.28120063191153238</v>
      </c>
      <c r="J36" s="86">
        <v>126.6</v>
      </c>
      <c r="K36" s="38">
        <v>0.22318840579710147</v>
      </c>
      <c r="N36" s="52"/>
      <c r="O36"/>
      <c r="P36" s="52"/>
      <c r="Q36" s="52"/>
      <c r="R36" s="52"/>
      <c r="S36" s="52"/>
      <c r="T36" s="52"/>
    </row>
    <row r="37" spans="1:20" s="51" customFormat="1">
      <c r="A37" s="35" t="s">
        <v>7</v>
      </c>
      <c r="B37" s="68">
        <v>-44</v>
      </c>
      <c r="C37" s="82">
        <f>-(B37-D37)/D37</f>
        <v>-0.41935483870967744</v>
      </c>
      <c r="D37" s="68">
        <v>-31</v>
      </c>
      <c r="E37" s="82">
        <v>-2.6470588235294117</v>
      </c>
      <c r="F37" s="68">
        <v>-8.5</v>
      </c>
      <c r="G37" s="82">
        <v>0.81152993348115299</v>
      </c>
      <c r="H37" s="68">
        <v>-45.1</v>
      </c>
      <c r="I37" s="82">
        <v>0.15065913370998116</v>
      </c>
      <c r="J37" s="68">
        <v>-53.1</v>
      </c>
      <c r="K37" s="83">
        <v>-0.55718475073313778</v>
      </c>
      <c r="N37" s="52"/>
      <c r="O37"/>
      <c r="P37" s="52"/>
      <c r="Q37" s="52"/>
      <c r="R37" s="52"/>
      <c r="S37" s="52"/>
      <c r="T37" s="52"/>
    </row>
    <row r="38" spans="1:20" s="51" customFormat="1">
      <c r="A38" s="10" t="s">
        <v>2</v>
      </c>
      <c r="B38" s="43">
        <f>SUM(B36:B37)</f>
        <v>81.400000000000006</v>
      </c>
      <c r="C38" s="34">
        <f>(B38-D38)/D38</f>
        <v>0.31078904991948492</v>
      </c>
      <c r="D38" s="43">
        <v>62.099999999999994</v>
      </c>
      <c r="E38" s="34">
        <v>0.10106382978723383</v>
      </c>
      <c r="F38" s="43">
        <v>56.400000000000006</v>
      </c>
      <c r="G38" s="34">
        <v>0.22875816993464068</v>
      </c>
      <c r="H38" s="43">
        <v>45.9</v>
      </c>
      <c r="I38" s="34">
        <v>-0.37551020408163266</v>
      </c>
      <c r="J38" s="43">
        <v>73.5</v>
      </c>
      <c r="K38" s="38">
        <v>5.9077809798270882E-2</v>
      </c>
      <c r="N38" s="52"/>
      <c r="O38"/>
      <c r="P38" s="52"/>
      <c r="Q38" s="52"/>
      <c r="R38" s="52"/>
      <c r="S38" s="52"/>
      <c r="T38" s="52"/>
    </row>
    <row r="39" spans="1:20" s="51" customFormat="1">
      <c r="A39" s="10"/>
      <c r="B39" s="43"/>
      <c r="C39" s="34"/>
      <c r="D39" s="43"/>
      <c r="E39" s="34"/>
      <c r="F39" s="43"/>
      <c r="G39" s="34"/>
      <c r="H39" s="43"/>
      <c r="I39" s="34"/>
      <c r="J39" s="43"/>
      <c r="K39" s="38"/>
      <c r="N39" s="52"/>
      <c r="O39"/>
      <c r="P39" s="52"/>
      <c r="Q39" s="52"/>
      <c r="R39" s="52"/>
      <c r="S39" s="52"/>
      <c r="T39" s="52"/>
    </row>
    <row r="40" spans="1:20" s="51" customFormat="1">
      <c r="A40" s="36" t="s">
        <v>55</v>
      </c>
      <c r="B40" s="43">
        <v>11.400000000000011</v>
      </c>
      <c r="C40" s="34">
        <f>(B40-D40)/D40</f>
        <v>0.54054054054054235</v>
      </c>
      <c r="D40" s="43">
        <v>7.3999999999999986</v>
      </c>
      <c r="E40" s="34">
        <v>-0.21276595744680973</v>
      </c>
      <c r="F40" s="43">
        <v>9.4000000000000128</v>
      </c>
      <c r="G40" s="34">
        <v>-2.1190476190476208</v>
      </c>
      <c r="H40" s="43">
        <v>-8.3999999999999986</v>
      </c>
      <c r="I40" s="34">
        <v>-3.4</v>
      </c>
      <c r="J40" s="43">
        <v>3.5</v>
      </c>
      <c r="K40" s="38">
        <v>-0.52702702702702697</v>
      </c>
      <c r="N40" s="52"/>
      <c r="O40"/>
      <c r="P40" s="52"/>
      <c r="Q40" s="52"/>
      <c r="R40" s="52"/>
      <c r="S40" s="52"/>
      <c r="T40" s="52"/>
    </row>
    <row r="41" spans="1:20" s="51" customFormat="1">
      <c r="A41" s="11" t="s">
        <v>63</v>
      </c>
      <c r="B41" s="55">
        <v>0.88500000000000001</v>
      </c>
      <c r="C41" s="34">
        <f>B41-D41</f>
        <v>2.0000000000000018E-2</v>
      </c>
      <c r="D41" s="55">
        <v>0.86499999999999999</v>
      </c>
      <c r="E41" s="34">
        <v>9.7999999999999976E-2</v>
      </c>
      <c r="F41" s="55">
        <v>0.76700000000000002</v>
      </c>
      <c r="G41" s="34"/>
      <c r="H41" s="86"/>
      <c r="I41" s="34"/>
      <c r="J41" s="86"/>
      <c r="K41" s="38"/>
      <c r="N41" s="52"/>
      <c r="O41"/>
      <c r="P41" s="52"/>
      <c r="Q41" s="52"/>
      <c r="R41" s="52"/>
      <c r="S41" s="52"/>
      <c r="T41" s="52"/>
    </row>
    <row r="42" spans="1:20" s="51" customFormat="1">
      <c r="A42" s="11" t="s">
        <v>62</v>
      </c>
      <c r="B42" s="55">
        <v>0.32200000000000001</v>
      </c>
      <c r="C42" s="34">
        <f>-(B42-D42)</f>
        <v>-4.2999999999999983E-2</v>
      </c>
      <c r="D42" s="55">
        <v>0.27900000000000003</v>
      </c>
      <c r="E42" s="34">
        <v>-0.18200000000000002</v>
      </c>
      <c r="F42" s="39">
        <v>9.7000000000000003E-2</v>
      </c>
      <c r="G42" s="34"/>
      <c r="H42" s="39"/>
      <c r="I42" s="87"/>
      <c r="J42" s="39"/>
      <c r="K42" s="38"/>
      <c r="N42" s="52"/>
      <c r="O42"/>
      <c r="P42" s="52"/>
      <c r="Q42" s="52"/>
      <c r="R42" s="52"/>
      <c r="S42" s="52"/>
      <c r="T42" s="52"/>
    </row>
    <row r="43" spans="1:20" s="51" customFormat="1">
      <c r="A43" s="11" t="s">
        <v>64</v>
      </c>
      <c r="B43" s="55">
        <v>0.5</v>
      </c>
      <c r="C43" s="34">
        <f>-(B43-D43)</f>
        <v>3.8000000000000034E-2</v>
      </c>
      <c r="D43" s="55">
        <v>0.53800000000000003</v>
      </c>
      <c r="E43" s="34">
        <v>0.124</v>
      </c>
      <c r="F43" s="39">
        <v>0.66200000000000003</v>
      </c>
      <c r="G43" s="34"/>
      <c r="H43" s="39"/>
      <c r="I43" s="87"/>
      <c r="J43" s="39"/>
      <c r="K43" s="38"/>
      <c r="N43" s="52"/>
      <c r="O43"/>
      <c r="P43" s="52"/>
      <c r="Q43" s="52"/>
      <c r="R43" s="52"/>
      <c r="S43" s="52"/>
      <c r="T43" s="52"/>
    </row>
    <row r="44" spans="1:20" s="51" customFormat="1">
      <c r="A44" s="11" t="s">
        <v>65</v>
      </c>
      <c r="B44" s="55">
        <v>0.20499999999999999</v>
      </c>
      <c r="C44" s="34">
        <f>B44-D44</f>
        <v>0.20822942643391518</v>
      </c>
      <c r="D44" s="34">
        <v>-3.229426433915189E-3</v>
      </c>
      <c r="E44" s="34"/>
      <c r="F44" s="39"/>
      <c r="G44" s="34"/>
      <c r="H44" s="39"/>
      <c r="I44" s="87"/>
      <c r="J44" s="39"/>
      <c r="K44" s="38"/>
      <c r="N44" s="52"/>
      <c r="O44"/>
      <c r="P44" s="52"/>
      <c r="Q44" s="52"/>
      <c r="R44" s="52"/>
      <c r="S44" s="52"/>
      <c r="T44" s="52"/>
    </row>
    <row r="45" spans="1:20" s="51" customFormat="1">
      <c r="A45" s="11"/>
      <c r="B45" s="39"/>
      <c r="C45" s="87"/>
      <c r="D45" s="39"/>
      <c r="E45" s="87"/>
      <c r="F45" s="39"/>
      <c r="G45" s="87"/>
      <c r="H45" s="39"/>
      <c r="I45" s="87"/>
      <c r="J45" s="39"/>
      <c r="K45" s="38"/>
      <c r="N45" s="52"/>
      <c r="O45"/>
      <c r="P45" s="52"/>
      <c r="Q45" s="52"/>
      <c r="R45" s="52"/>
      <c r="S45" s="52"/>
      <c r="T45" s="52"/>
    </row>
    <row r="46" spans="1:20" s="27" customFormat="1">
      <c r="A46" s="12" t="s">
        <v>60</v>
      </c>
      <c r="B46" s="34"/>
      <c r="C46" s="88"/>
      <c r="D46" s="34"/>
      <c r="E46" s="88"/>
      <c r="F46" s="34"/>
      <c r="G46" s="88"/>
      <c r="H46" s="34"/>
      <c r="I46" s="88"/>
      <c r="J46" s="37"/>
      <c r="K46" s="38"/>
      <c r="N46" s="52"/>
      <c r="O46"/>
      <c r="P46" s="52"/>
      <c r="Q46" s="52"/>
      <c r="R46" s="52"/>
      <c r="S46" s="52"/>
      <c r="T46" s="52"/>
    </row>
    <row r="47" spans="1:20" s="27" customFormat="1">
      <c r="A47" s="8" t="s">
        <v>0</v>
      </c>
      <c r="B47" s="85">
        <v>233</v>
      </c>
      <c r="C47" s="88">
        <f>(B47-D47)/D47</f>
        <v>-8.984375E-2</v>
      </c>
      <c r="D47" s="85">
        <v>256</v>
      </c>
      <c r="E47" s="88">
        <v>3.643724696356275E-2</v>
      </c>
      <c r="F47" s="85">
        <v>247</v>
      </c>
      <c r="G47" s="34">
        <v>-0.17114093959731544</v>
      </c>
      <c r="H47" s="85">
        <v>298</v>
      </c>
      <c r="I47" s="34">
        <v>-0.12171052631578948</v>
      </c>
      <c r="J47" s="85">
        <v>304</v>
      </c>
      <c r="K47" s="89">
        <v>0.216</v>
      </c>
      <c r="N47" s="52"/>
      <c r="O47"/>
      <c r="P47" s="52"/>
      <c r="Q47" s="52"/>
      <c r="R47" s="52"/>
      <c r="S47" s="52"/>
      <c r="T47" s="52"/>
    </row>
    <row r="48" spans="1:20" s="27" customFormat="1">
      <c r="A48" s="36" t="s">
        <v>54</v>
      </c>
      <c r="B48" s="86">
        <v>117.60000000000001</v>
      </c>
      <c r="C48" s="88">
        <f>(B48-D48)/D48</f>
        <v>8.0882352941176433E-2</v>
      </c>
      <c r="D48" s="86">
        <v>108.80000000000001</v>
      </c>
      <c r="E48" s="88">
        <v>0.29523809523809535</v>
      </c>
      <c r="F48" s="86">
        <v>84</v>
      </c>
      <c r="G48" s="34">
        <v>-0.19617224880382775</v>
      </c>
      <c r="H48" s="86">
        <v>104.5</v>
      </c>
      <c r="I48" s="34">
        <v>-0.47051955633391707</v>
      </c>
      <c r="J48" s="86">
        <v>171.3</v>
      </c>
      <c r="K48" s="89">
        <v>0.26514032496307238</v>
      </c>
      <c r="N48" s="52"/>
      <c r="O48"/>
      <c r="P48" s="52"/>
      <c r="Q48" s="52"/>
      <c r="R48" s="52"/>
      <c r="S48" s="52"/>
      <c r="T48" s="52"/>
    </row>
    <row r="49" spans="1:20" s="27" customFormat="1">
      <c r="A49" s="36" t="s">
        <v>1</v>
      </c>
      <c r="B49" s="86">
        <v>62.4</v>
      </c>
      <c r="C49" s="88">
        <f t="shared" ref="C49" si="6">(B49-D49)/D49</f>
        <v>0.1243243243243243</v>
      </c>
      <c r="D49" s="86">
        <v>55.5</v>
      </c>
      <c r="E49" s="88">
        <v>-4.1450777202072513E-2</v>
      </c>
      <c r="F49" s="86">
        <v>57.9</v>
      </c>
      <c r="G49" s="34">
        <v>-0.32908458864426421</v>
      </c>
      <c r="H49" s="86">
        <v>86.3</v>
      </c>
      <c r="I49" s="34">
        <v>-0.12280701754385964</v>
      </c>
      <c r="J49" s="86">
        <v>91.199999999999989</v>
      </c>
      <c r="K49" s="89">
        <v>0.39663093415007655</v>
      </c>
      <c r="N49" s="52"/>
      <c r="O49"/>
      <c r="P49" s="52"/>
      <c r="Q49" s="52"/>
      <c r="R49" s="52"/>
      <c r="S49" s="52"/>
      <c r="T49" s="52"/>
    </row>
    <row r="50" spans="1:20" s="27" customFormat="1">
      <c r="A50" s="35" t="s">
        <v>7</v>
      </c>
      <c r="B50" s="68">
        <v>-18.100000000000001</v>
      </c>
      <c r="C50" s="90">
        <f>-(B50-D50)/D50</f>
        <v>-0.61607142857142883</v>
      </c>
      <c r="D50" s="68">
        <v>-11.2</v>
      </c>
      <c r="E50" s="90">
        <v>8.1967213114754231E-2</v>
      </c>
      <c r="F50" s="68">
        <v>-12.200000000000001</v>
      </c>
      <c r="G50" s="82">
        <v>0.75203252032520318</v>
      </c>
      <c r="H50" s="68">
        <v>-49.2</v>
      </c>
      <c r="I50" s="82">
        <v>-6.9651741293532327E-2</v>
      </c>
      <c r="J50" s="68">
        <v>-40.199999999999996</v>
      </c>
      <c r="K50" s="91">
        <v>-0.70338983050847459</v>
      </c>
      <c r="N50" s="52"/>
      <c r="O50"/>
      <c r="P50" s="52"/>
      <c r="Q50" s="52"/>
      <c r="R50" s="52"/>
      <c r="S50" s="52"/>
      <c r="T50" s="52"/>
    </row>
    <row r="51" spans="1:20" s="27" customFormat="1">
      <c r="A51" s="10" t="s">
        <v>2</v>
      </c>
      <c r="B51" s="43">
        <f>SUM(B49:B50)</f>
        <v>44.3</v>
      </c>
      <c r="C51" s="88">
        <f t="shared" ref="C51" si="7">(B51-D51)/D51</f>
        <v>0</v>
      </c>
      <c r="D51" s="43">
        <v>44.3</v>
      </c>
      <c r="E51" s="88">
        <v>-3.063457330415752E-2</v>
      </c>
      <c r="F51" s="43">
        <v>45.699999999999996</v>
      </c>
      <c r="G51" s="34">
        <v>0.23180592991913754</v>
      </c>
      <c r="H51" s="43">
        <v>37.099999999999994</v>
      </c>
      <c r="I51" s="34">
        <v>-0.27450980392156865</v>
      </c>
      <c r="J51" s="43">
        <v>50.999999999999993</v>
      </c>
      <c r="K51" s="92">
        <v>0.22302158273381295</v>
      </c>
      <c r="N51" s="52"/>
      <c r="O51"/>
      <c r="P51" s="52"/>
      <c r="Q51" s="52"/>
      <c r="R51" s="52"/>
      <c r="S51" s="52"/>
      <c r="T51" s="52"/>
    </row>
    <row r="52" spans="1:20" s="27" customFormat="1">
      <c r="A52" s="10"/>
      <c r="B52" s="43"/>
      <c r="C52" s="88"/>
      <c r="D52" s="43"/>
      <c r="E52" s="88"/>
      <c r="F52" s="37"/>
      <c r="G52" s="34"/>
      <c r="H52" s="37"/>
      <c r="I52" s="34"/>
      <c r="J52" s="37"/>
      <c r="K52" s="38"/>
      <c r="N52" s="52"/>
      <c r="O52"/>
      <c r="P52" s="52"/>
      <c r="Q52" s="52"/>
      <c r="R52" s="52"/>
      <c r="S52" s="52"/>
      <c r="T52" s="52"/>
    </row>
    <row r="53" spans="1:20" s="27" customFormat="1">
      <c r="A53" s="36" t="s">
        <v>56</v>
      </c>
      <c r="B53" s="43">
        <v>4.1000000000000014</v>
      </c>
      <c r="C53" s="88">
        <v>-8.8888888888888573E-2</v>
      </c>
      <c r="D53" s="43">
        <v>4.5</v>
      </c>
      <c r="E53" s="88">
        <v>-0.26229508196721313</v>
      </c>
      <c r="F53" s="43">
        <v>6.0999999999999943</v>
      </c>
      <c r="G53" s="34">
        <v>1.6931818181818181</v>
      </c>
      <c r="H53" s="43">
        <v>-8.8417213778217523</v>
      </c>
      <c r="I53" s="34">
        <v>-13.75</v>
      </c>
      <c r="J53" s="43">
        <v>-0.40000000000000568</v>
      </c>
      <c r="K53" s="93">
        <v>0.89189189189189177</v>
      </c>
      <c r="N53" s="52"/>
      <c r="O53"/>
      <c r="P53" s="52"/>
      <c r="Q53" s="52"/>
      <c r="R53" s="52"/>
      <c r="S53" s="52"/>
      <c r="T53" s="52"/>
    </row>
    <row r="54" spans="1:20" s="27" customFormat="1">
      <c r="A54" s="11" t="s">
        <v>63</v>
      </c>
      <c r="B54" s="55">
        <v>0.45</v>
      </c>
      <c r="C54" s="34">
        <f>B54-D54</f>
        <v>-1.7000000000000015E-2</v>
      </c>
      <c r="D54" s="55">
        <v>0.46700000000000003</v>
      </c>
      <c r="E54" s="88">
        <v>3.1000000000000028E-2</v>
      </c>
      <c r="F54" s="55">
        <v>0.436</v>
      </c>
      <c r="G54" s="34"/>
      <c r="H54" s="86"/>
      <c r="I54" s="34"/>
      <c r="J54" s="86"/>
      <c r="K54" s="93"/>
      <c r="N54" s="52"/>
      <c r="O54"/>
      <c r="P54" s="52"/>
      <c r="Q54" s="52"/>
      <c r="R54" s="52"/>
      <c r="S54" s="52"/>
      <c r="T54" s="52"/>
    </row>
    <row r="55" spans="1:20" s="27" customFormat="1">
      <c r="A55" s="11" t="s">
        <v>62</v>
      </c>
      <c r="B55" s="55">
        <v>0.11899999999999999</v>
      </c>
      <c r="C55" s="34">
        <f>-(B55-D55)</f>
        <v>-2.5999999999999995E-2</v>
      </c>
      <c r="D55" s="55">
        <v>9.2999999999999999E-2</v>
      </c>
      <c r="E55" s="94">
        <v>2.1000000000000005E-2</v>
      </c>
      <c r="F55" s="37">
        <v>0.114</v>
      </c>
      <c r="G55" s="94"/>
      <c r="H55" s="37"/>
      <c r="I55" s="94"/>
      <c r="J55" s="37"/>
      <c r="K55" s="89"/>
      <c r="N55" s="52"/>
      <c r="O55"/>
      <c r="P55" s="52"/>
      <c r="Q55" s="52"/>
      <c r="R55" s="52"/>
      <c r="S55" s="52"/>
      <c r="T55" s="52"/>
    </row>
    <row r="56" spans="1:20" s="27" customFormat="1">
      <c r="A56" s="11" t="s">
        <v>64</v>
      </c>
      <c r="B56" s="55">
        <v>0.53100000000000003</v>
      </c>
      <c r="C56" s="34">
        <f>-(B56-D56)</f>
        <v>9.6999999999999975E-2</v>
      </c>
      <c r="D56" s="55">
        <v>0.628</v>
      </c>
      <c r="E56" s="94">
        <v>-6.5999999999999948E-2</v>
      </c>
      <c r="F56" s="37">
        <v>0.56200000000000006</v>
      </c>
      <c r="G56" s="94"/>
      <c r="H56" s="37"/>
      <c r="I56" s="94"/>
      <c r="J56" s="37"/>
      <c r="K56" s="89"/>
      <c r="N56" s="52"/>
      <c r="O56"/>
      <c r="P56" s="52"/>
      <c r="Q56" s="52"/>
      <c r="R56" s="52"/>
      <c r="S56" s="52"/>
      <c r="T56" s="52"/>
    </row>
    <row r="57" spans="1:20" s="27" customFormat="1">
      <c r="A57" s="11" t="s">
        <v>65</v>
      </c>
      <c r="B57" s="55">
        <v>6.3E-2</v>
      </c>
      <c r="C57" s="34">
        <f>B57-D57</f>
        <v>6.0527793374508698E-2</v>
      </c>
      <c r="D57" s="55">
        <v>2.4722066254913022E-3</v>
      </c>
      <c r="E57" s="94"/>
      <c r="F57" s="37"/>
      <c r="G57" s="94"/>
      <c r="H57" s="37"/>
      <c r="I57" s="94"/>
      <c r="J57" s="37"/>
      <c r="K57" s="89"/>
      <c r="N57" s="52"/>
      <c r="O57"/>
      <c r="P57" s="52"/>
      <c r="Q57" s="52"/>
      <c r="R57" s="52"/>
      <c r="S57" s="52"/>
      <c r="T57" s="52"/>
    </row>
    <row r="58" spans="1:20" s="27" customFormat="1">
      <c r="A58" s="11"/>
      <c r="B58" s="39"/>
      <c r="C58" s="94"/>
      <c r="D58" s="39"/>
      <c r="E58" s="94"/>
      <c r="F58" s="37"/>
      <c r="G58" s="94"/>
      <c r="H58" s="37"/>
      <c r="I58" s="94"/>
      <c r="J58" s="37"/>
      <c r="K58" s="38"/>
      <c r="N58" s="52"/>
      <c r="O58"/>
      <c r="P58" s="52"/>
      <c r="Q58" s="52"/>
      <c r="R58" s="52"/>
      <c r="S58" s="52"/>
      <c r="T58" s="52"/>
    </row>
    <row r="59" spans="1:20" s="27" customFormat="1">
      <c r="A59" s="14" t="s">
        <v>23</v>
      </c>
      <c r="B59" s="37"/>
      <c r="C59" s="37"/>
      <c r="D59" s="37"/>
      <c r="E59" s="37"/>
      <c r="F59" s="37"/>
      <c r="G59" s="37"/>
      <c r="H59" s="37"/>
      <c r="I59" s="37"/>
      <c r="J59" s="37"/>
      <c r="K59" s="38"/>
      <c r="N59" s="52"/>
      <c r="O59"/>
      <c r="P59" s="52"/>
      <c r="Q59" s="52"/>
      <c r="R59" s="52"/>
      <c r="S59" s="52"/>
      <c r="T59" s="52"/>
    </row>
    <row r="60" spans="1:20" s="27" customFormat="1">
      <c r="A60" s="36" t="s">
        <v>45</v>
      </c>
      <c r="B60" s="43">
        <v>-8.0000000000000036</v>
      </c>
      <c r="C60" s="37">
        <f>-(B60-D60)/D60</f>
        <v>-3.8961038961039279E-2</v>
      </c>
      <c r="D60" s="43">
        <v>-7.7000000000000011</v>
      </c>
      <c r="E60" s="37">
        <v>-8.4507042253521333E-2</v>
      </c>
      <c r="F60" s="43">
        <v>-7.1</v>
      </c>
      <c r="G60" s="37">
        <v>-2.8985507246376708E-2</v>
      </c>
      <c r="H60" s="43">
        <v>-6.9</v>
      </c>
      <c r="I60" s="37">
        <v>4.1666666666666664E-2</v>
      </c>
      <c r="J60" s="43">
        <v>-7.2</v>
      </c>
      <c r="K60" s="38">
        <v>2.7027027027027029E-2</v>
      </c>
      <c r="N60" s="52"/>
      <c r="O60"/>
      <c r="P60" s="52"/>
      <c r="Q60" s="52"/>
      <c r="R60" s="52"/>
      <c r="S60" s="52"/>
      <c r="T60" s="52"/>
    </row>
    <row r="61" spans="1:20" s="27" customFormat="1" ht="16" thickBot="1">
      <c r="A61" s="21"/>
      <c r="B61" s="18"/>
      <c r="C61" s="18"/>
      <c r="D61" s="18"/>
      <c r="E61" s="18"/>
      <c r="F61" s="18"/>
      <c r="G61" s="18"/>
      <c r="H61" s="18"/>
      <c r="I61" s="18"/>
      <c r="J61" s="18"/>
      <c r="K61" s="61"/>
      <c r="N61" s="52"/>
      <c r="O61"/>
      <c r="P61" s="52"/>
      <c r="Q61" s="52"/>
      <c r="R61" s="52"/>
      <c r="S61" s="52"/>
      <c r="T61" s="52"/>
    </row>
    <row r="62" spans="1:20" ht="38.25" customHeight="1" thickBot="1">
      <c r="A62" s="132" t="s">
        <v>8</v>
      </c>
      <c r="B62" s="133"/>
      <c r="C62" s="133"/>
      <c r="D62" s="133"/>
      <c r="E62" s="133"/>
      <c r="F62" s="133"/>
      <c r="G62" s="133"/>
      <c r="H62" s="133"/>
      <c r="I62" s="133"/>
      <c r="J62" s="133"/>
      <c r="K62" s="134"/>
      <c r="L62" s="65"/>
      <c r="M62" s="65"/>
    </row>
    <row r="63" spans="1:20" ht="16" thickBot="1">
      <c r="A63" s="44"/>
      <c r="B63" s="45"/>
      <c r="C63" s="45"/>
      <c r="D63" s="45"/>
      <c r="E63" s="45"/>
      <c r="F63" s="45"/>
      <c r="G63" s="45"/>
      <c r="H63" s="45"/>
      <c r="I63" s="45"/>
      <c r="J63" s="45"/>
      <c r="K63" s="46"/>
    </row>
    <row r="64" spans="1:20">
      <c r="A64" s="124" t="s">
        <v>66</v>
      </c>
      <c r="B64" s="125"/>
      <c r="C64" s="125"/>
      <c r="D64" s="125"/>
      <c r="E64" s="125"/>
      <c r="F64" s="125"/>
      <c r="G64" s="125"/>
      <c r="H64" s="125"/>
      <c r="I64" s="125"/>
      <c r="J64" s="125"/>
      <c r="K64" s="126"/>
    </row>
    <row r="65" spans="1:11" ht="16" thickBot="1">
      <c r="A65" s="127"/>
      <c r="B65" s="128"/>
      <c r="C65" s="128"/>
      <c r="D65" s="128"/>
      <c r="E65" s="128"/>
      <c r="F65" s="128"/>
      <c r="G65" s="128"/>
      <c r="H65" s="128"/>
      <c r="I65" s="128"/>
      <c r="J65" s="128"/>
      <c r="K65" s="129"/>
    </row>
  </sheetData>
  <mergeCells count="9">
    <mergeCell ref="A64:K65"/>
    <mergeCell ref="A1:K1"/>
    <mergeCell ref="A3:K3"/>
    <mergeCell ref="D5:E5"/>
    <mergeCell ref="F5:G5"/>
    <mergeCell ref="H5:I5"/>
    <mergeCell ref="J5:K5"/>
    <mergeCell ref="A62:K62"/>
    <mergeCell ref="B5:C5"/>
  </mergeCells>
  <printOptions horizontalCentered="1"/>
  <pageMargins left="0.70866141732283472" right="0.70866141732283472" top="0.74803149606299213" bottom="0.74803149606299213" header="0.31496062992125984" footer="0.31496062992125984"/>
  <pageSetup paperSize="8" scale="73" orientation="portrait" r:id="rId1"/>
  <headerFooter alignWithMargins="0">
    <oddFooter>&amp;L&amp;Z&amp;F&amp;R&amp;D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BE95-6F64-40FF-9CD9-0AEE69F54179}">
  <sheetPr>
    <pageSetUpPr fitToPage="1"/>
  </sheetPr>
  <dimension ref="A1:HM66"/>
  <sheetViews>
    <sheetView zoomScale="80" zoomScaleNormal="80" zoomScaleSheetLayoutView="70" workbookViewId="0">
      <pane ySplit="8" topLeftCell="A9" activePane="bottomLeft" state="frozen"/>
      <selection activeCell="B95" sqref="B95"/>
      <selection pane="bottomLeft" activeCell="D43" sqref="D43"/>
    </sheetView>
  </sheetViews>
  <sheetFormatPr defaultColWidth="10.58203125" defaultRowHeight="15.5"/>
  <cols>
    <col min="1" max="1" width="45.5" style="41" customWidth="1"/>
    <col min="2" max="2" width="9.58203125" style="41" customWidth="1"/>
    <col min="3" max="3" width="10" style="41" customWidth="1"/>
    <col min="4" max="4" width="11.5" style="41" bestFit="1" customWidth="1"/>
    <col min="5" max="5" width="11.5" style="41" customWidth="1"/>
    <col min="6" max="6" width="3.33203125" style="41" customWidth="1"/>
    <col min="7" max="16384" width="10.58203125" style="41"/>
  </cols>
  <sheetData>
    <row r="1" spans="1:221" ht="15" customHeight="1">
      <c r="A1" s="50"/>
      <c r="B1" s="48"/>
      <c r="C1" s="48"/>
      <c r="D1" s="48"/>
      <c r="E1" s="48"/>
      <c r="F1" s="46"/>
    </row>
    <row r="2" spans="1:221" ht="15" customHeight="1">
      <c r="A2" s="137" t="s">
        <v>28</v>
      </c>
      <c r="B2" s="138"/>
      <c r="C2" s="138"/>
      <c r="D2" s="138"/>
      <c r="E2" s="138"/>
      <c r="F2" s="3"/>
    </row>
    <row r="3" spans="1:221" ht="15" customHeight="1">
      <c r="A3" s="103"/>
      <c r="B3" s="49"/>
      <c r="C3" s="49"/>
      <c r="D3" s="49"/>
      <c r="E3" s="49"/>
      <c r="F3" s="3"/>
    </row>
    <row r="4" spans="1:221" ht="15" customHeight="1">
      <c r="A4" s="115" t="s">
        <v>46</v>
      </c>
      <c r="B4" s="116"/>
      <c r="C4" s="116"/>
      <c r="D4" s="116"/>
      <c r="E4" s="116"/>
      <c r="F4" s="3"/>
    </row>
    <row r="5" spans="1:221" ht="15" customHeight="1">
      <c r="A5" s="32"/>
      <c r="B5" s="22"/>
      <c r="C5" s="22"/>
      <c r="D5" s="22"/>
      <c r="E5" s="22"/>
      <c r="F5" s="3"/>
    </row>
    <row r="6" spans="1:221" ht="15" customHeight="1">
      <c r="A6" s="33"/>
      <c r="B6" s="43"/>
      <c r="C6" s="43"/>
      <c r="D6" s="43"/>
      <c r="E6" s="43"/>
      <c r="F6" s="3"/>
    </row>
    <row r="7" spans="1:221" s="5" customFormat="1">
      <c r="A7" s="33"/>
      <c r="B7" s="139" t="s">
        <v>5</v>
      </c>
      <c r="C7" s="140"/>
      <c r="D7" s="140"/>
      <c r="E7" s="141"/>
      <c r="F7" s="3"/>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row>
    <row r="8" spans="1:221" s="20" customFormat="1" ht="31">
      <c r="A8" s="33"/>
      <c r="B8" s="16">
        <v>2023</v>
      </c>
      <c r="C8" s="15">
        <v>2022</v>
      </c>
      <c r="D8" s="16" t="s">
        <v>3</v>
      </c>
      <c r="E8" s="16" t="s">
        <v>24</v>
      </c>
      <c r="F8" s="104"/>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row>
    <row r="9" spans="1:221" s="5" customFormat="1" ht="17.25" customHeight="1">
      <c r="A9" s="33"/>
      <c r="B9" s="17" t="s">
        <v>22</v>
      </c>
      <c r="C9" s="17" t="s">
        <v>22</v>
      </c>
      <c r="D9" s="17" t="s">
        <v>4</v>
      </c>
      <c r="E9" s="17" t="s">
        <v>4</v>
      </c>
      <c r="F9" s="3"/>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row>
    <row r="10" spans="1:221" s="5" customFormat="1" ht="17.25" customHeight="1">
      <c r="A10" s="11"/>
      <c r="B10" s="17"/>
      <c r="C10" s="17"/>
      <c r="D10" s="17"/>
      <c r="E10" s="17"/>
      <c r="F10" s="3"/>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row>
    <row r="11" spans="1:221">
      <c r="A11" s="42" t="s">
        <v>43</v>
      </c>
      <c r="B11" s="64"/>
      <c r="C11" s="64"/>
      <c r="D11" s="64"/>
      <c r="E11" s="64"/>
      <c r="F11" s="3"/>
    </row>
    <row r="12" spans="1:221" s="9" customFormat="1">
      <c r="A12" s="8" t="s">
        <v>0</v>
      </c>
      <c r="B12" s="40">
        <v>1718</v>
      </c>
      <c r="C12" s="40">
        <v>1718</v>
      </c>
      <c r="D12" s="34">
        <v>0</v>
      </c>
      <c r="E12" s="34">
        <v>0</v>
      </c>
      <c r="F12" s="105"/>
      <c r="G12" s="23"/>
      <c r="H12" s="23"/>
      <c r="I12" s="23"/>
      <c r="J12" s="23"/>
      <c r="K12" s="23"/>
      <c r="L12" s="23"/>
      <c r="M12" s="23"/>
      <c r="N12" s="23"/>
      <c r="O12" s="23"/>
      <c r="P12" s="23"/>
    </row>
    <row r="13" spans="1:221">
      <c r="A13" s="36" t="s">
        <v>54</v>
      </c>
      <c r="B13" s="43">
        <v>578.80000000000007</v>
      </c>
      <c r="C13" s="43">
        <v>513.29999999999995</v>
      </c>
      <c r="D13" s="34">
        <v>0.12760568868108341</v>
      </c>
      <c r="E13" s="34">
        <v>4.7601809954751252E-2</v>
      </c>
      <c r="F13" s="106"/>
      <c r="G13" s="23"/>
      <c r="H13" s="23"/>
      <c r="I13" s="23"/>
      <c r="J13" s="23"/>
      <c r="K13" s="23"/>
      <c r="L13" s="23"/>
      <c r="M13" s="23"/>
      <c r="N13" s="23"/>
      <c r="O13" s="23"/>
      <c r="P13" s="23"/>
    </row>
    <row r="14" spans="1:221">
      <c r="A14" s="36" t="s">
        <v>1</v>
      </c>
      <c r="B14" s="43">
        <v>380</v>
      </c>
      <c r="C14" s="43">
        <v>297.39999999999998</v>
      </c>
      <c r="D14" s="34">
        <v>0.27774041694687301</v>
      </c>
      <c r="E14" s="34">
        <v>0.1764705882352943</v>
      </c>
      <c r="F14" s="106"/>
      <c r="G14" s="23"/>
      <c r="H14" s="23"/>
      <c r="I14" s="23"/>
      <c r="J14" s="23"/>
      <c r="K14" s="23"/>
      <c r="L14" s="23"/>
      <c r="M14" s="23"/>
      <c r="N14" s="23"/>
      <c r="O14" s="23"/>
      <c r="P14" s="23"/>
    </row>
    <row r="15" spans="1:221" s="37" customFormat="1">
      <c r="A15" s="35" t="s">
        <v>7</v>
      </c>
      <c r="B15" s="68">
        <v>-89.199999999999989</v>
      </c>
      <c r="C15" s="68">
        <v>-43.3</v>
      </c>
      <c r="D15" s="82">
        <v>-1.0600461893764432</v>
      </c>
      <c r="E15" s="82">
        <v>-0.80933062880324502</v>
      </c>
      <c r="F15" s="106"/>
      <c r="G15" s="23"/>
      <c r="H15" s="23"/>
      <c r="I15" s="23"/>
      <c r="J15" s="23"/>
      <c r="K15" s="23"/>
      <c r="L15" s="23"/>
      <c r="M15" s="23"/>
      <c r="N15" s="23"/>
      <c r="O15" s="23"/>
      <c r="P15" s="23"/>
    </row>
    <row r="16" spans="1:221" s="37" customFormat="1">
      <c r="A16" s="10" t="s">
        <v>2</v>
      </c>
      <c r="B16" s="43">
        <f>SUM(B14:B15)</f>
        <v>290.8</v>
      </c>
      <c r="C16" s="43">
        <f>SUM(C14:C15)</f>
        <v>254.09999999999997</v>
      </c>
      <c r="D16" s="34">
        <v>0.14443132624950822</v>
      </c>
      <c r="E16" s="34">
        <v>6.2477164778955353E-2</v>
      </c>
      <c r="F16" s="106"/>
      <c r="G16" s="23"/>
      <c r="H16" s="23"/>
      <c r="I16" s="23"/>
      <c r="J16" s="23"/>
      <c r="K16" s="23"/>
      <c r="L16" s="23"/>
      <c r="M16" s="23"/>
      <c r="N16" s="23"/>
      <c r="O16" s="23"/>
      <c r="P16" s="23"/>
    </row>
    <row r="17" spans="1:16" s="37" customFormat="1">
      <c r="A17" s="10"/>
      <c r="B17" s="43"/>
      <c r="C17" s="43"/>
      <c r="D17" s="34"/>
      <c r="E17" s="34"/>
      <c r="F17" s="106"/>
      <c r="G17" s="23"/>
      <c r="H17" s="23"/>
      <c r="I17" s="23"/>
      <c r="J17" s="23"/>
      <c r="K17" s="23"/>
      <c r="L17" s="23"/>
      <c r="M17" s="23"/>
      <c r="N17" s="23"/>
      <c r="O17" s="23"/>
      <c r="P17" s="23"/>
    </row>
    <row r="18" spans="1:16">
      <c r="A18" s="36" t="s">
        <v>57</v>
      </c>
      <c r="B18" s="43">
        <v>37.800000000000047</v>
      </c>
      <c r="C18" s="43">
        <v>33.799999999999983</v>
      </c>
      <c r="D18" s="34">
        <v>0.11834319526627382</v>
      </c>
      <c r="E18" s="34"/>
      <c r="F18" s="106"/>
      <c r="G18" s="23"/>
      <c r="H18" s="23"/>
      <c r="I18" s="23"/>
      <c r="J18" s="23"/>
      <c r="K18" s="23"/>
      <c r="L18" s="23"/>
      <c r="M18" s="23"/>
      <c r="N18" s="23"/>
      <c r="O18" s="23"/>
      <c r="P18" s="23"/>
    </row>
    <row r="19" spans="1:16" s="37" customFormat="1">
      <c r="A19" s="11" t="s">
        <v>63</v>
      </c>
      <c r="B19" s="55">
        <v>0.54200000000000004</v>
      </c>
      <c r="C19" s="34">
        <v>0.498</v>
      </c>
      <c r="D19" s="55">
        <f>B19-C19</f>
        <v>4.4000000000000039E-2</v>
      </c>
      <c r="E19" s="34"/>
      <c r="F19" s="106"/>
      <c r="G19" s="23"/>
      <c r="H19" s="23"/>
      <c r="I19" s="23"/>
      <c r="J19" s="23"/>
      <c r="K19" s="23"/>
      <c r="L19" s="23"/>
      <c r="M19" s="23"/>
      <c r="N19" s="23"/>
      <c r="O19" s="23"/>
      <c r="P19" s="23"/>
    </row>
    <row r="20" spans="1:16" s="37" customFormat="1">
      <c r="A20" s="11" t="s">
        <v>62</v>
      </c>
      <c r="B20" s="55">
        <v>0.114</v>
      </c>
      <c r="C20" s="34">
        <v>7.4999999999999997E-2</v>
      </c>
      <c r="D20" s="34">
        <f>-(B20-C20)</f>
        <v>-3.9000000000000007E-2</v>
      </c>
      <c r="E20" s="34"/>
      <c r="F20" s="106"/>
      <c r="G20" s="23"/>
      <c r="I20" s="24"/>
      <c r="J20" s="23"/>
      <c r="L20" s="24"/>
      <c r="M20" s="23"/>
    </row>
    <row r="21" spans="1:16" s="37" customFormat="1">
      <c r="A21" s="11" t="s">
        <v>64</v>
      </c>
      <c r="B21" s="55">
        <v>0.57399999999999995</v>
      </c>
      <c r="C21" s="34">
        <v>0.65</v>
      </c>
      <c r="D21" s="55">
        <f>-(B21-C21)</f>
        <v>7.6000000000000068E-2</v>
      </c>
      <c r="E21" s="34"/>
      <c r="F21" s="106"/>
      <c r="G21" s="23"/>
      <c r="I21" s="24"/>
      <c r="J21" s="23"/>
      <c r="L21" s="24"/>
      <c r="M21" s="23"/>
    </row>
    <row r="22" spans="1:16" s="37" customFormat="1">
      <c r="A22" s="11" t="s">
        <v>65</v>
      </c>
      <c r="B22" s="55">
        <v>0.14699999999999999</v>
      </c>
      <c r="C22" s="34">
        <v>0.1225953881310158</v>
      </c>
      <c r="D22" s="55">
        <f>B22-C22</f>
        <v>2.4404611868984197E-2</v>
      </c>
      <c r="E22" s="34"/>
      <c r="F22" s="106"/>
      <c r="G22" s="23"/>
      <c r="I22" s="24"/>
      <c r="J22" s="23"/>
      <c r="L22" s="24"/>
      <c r="M22" s="23"/>
    </row>
    <row r="23" spans="1:16" s="37" customFormat="1">
      <c r="A23" s="11"/>
      <c r="B23" s="39"/>
      <c r="C23" s="39"/>
      <c r="D23" s="34"/>
      <c r="E23" s="34"/>
      <c r="F23" s="106"/>
      <c r="G23" s="23"/>
    </row>
    <row r="24" spans="1:16" s="37" customFormat="1">
      <c r="A24" s="42" t="s">
        <v>42</v>
      </c>
      <c r="B24" s="55"/>
      <c r="C24" s="55"/>
      <c r="D24" s="34"/>
      <c r="E24" s="34"/>
      <c r="F24" s="106"/>
      <c r="G24" s="23"/>
    </row>
    <row r="25" spans="1:16" s="37" customFormat="1">
      <c r="A25" s="8" t="s">
        <v>0</v>
      </c>
      <c r="B25" s="40">
        <v>785</v>
      </c>
      <c r="C25" s="40">
        <v>786</v>
      </c>
      <c r="D25" s="34">
        <v>-1.2722646310432571E-3</v>
      </c>
      <c r="E25" s="34">
        <v>-1.2722646310432571E-3</v>
      </c>
      <c r="F25" s="106"/>
      <c r="G25" s="23"/>
    </row>
    <row r="26" spans="1:16" s="37" customFormat="1">
      <c r="A26" s="36" t="s">
        <v>54</v>
      </c>
      <c r="B26" s="43">
        <v>318.3</v>
      </c>
      <c r="C26" s="43">
        <v>288.10000000000002</v>
      </c>
      <c r="D26" s="34">
        <v>0.1048247136410968</v>
      </c>
      <c r="E26" s="34">
        <v>5.6071665560716771E-2</v>
      </c>
      <c r="F26" s="106"/>
    </row>
    <row r="27" spans="1:16" s="37" customFormat="1">
      <c r="A27" s="36" t="s">
        <v>1</v>
      </c>
      <c r="B27" s="43">
        <v>192.2</v>
      </c>
      <c r="C27" s="43">
        <v>148.80000000000001</v>
      </c>
      <c r="D27" s="34">
        <v>0.29166666666666652</v>
      </c>
      <c r="E27" s="34">
        <v>0.23760463618802302</v>
      </c>
      <c r="F27" s="106"/>
    </row>
    <row r="28" spans="1:16" s="37" customFormat="1">
      <c r="A28" s="35" t="s">
        <v>7</v>
      </c>
      <c r="B28" s="68">
        <v>-27.1</v>
      </c>
      <c r="C28" s="68">
        <v>-1.1000000000000005</v>
      </c>
      <c r="D28" s="82">
        <v>-23.636363636363626</v>
      </c>
      <c r="E28" s="82">
        <v>-26.099999999999977</v>
      </c>
      <c r="F28" s="106"/>
    </row>
    <row r="29" spans="1:16" s="37" customFormat="1">
      <c r="A29" s="10" t="s">
        <v>2</v>
      </c>
      <c r="B29" s="43">
        <f>SUM(B27:B28)</f>
        <v>165.1</v>
      </c>
      <c r="C29" s="43">
        <f>SUM(C27:C28)</f>
        <v>147.70000000000002</v>
      </c>
      <c r="D29" s="34">
        <v>0.11780636425186171</v>
      </c>
      <c r="E29" s="34">
        <v>6.9993519118600009E-2</v>
      </c>
      <c r="F29" s="106"/>
    </row>
    <row r="30" spans="1:16" s="37" customFormat="1">
      <c r="A30" s="10"/>
      <c r="B30" s="43"/>
      <c r="C30" s="43"/>
      <c r="D30" s="34"/>
      <c r="E30" s="34"/>
      <c r="F30" s="106"/>
    </row>
    <row r="31" spans="1:16" s="37" customFormat="1">
      <c r="A31" s="36" t="s">
        <v>57</v>
      </c>
      <c r="B31" s="43">
        <v>30.299999999999997</v>
      </c>
      <c r="C31" s="43">
        <v>29.600000000000016</v>
      </c>
      <c r="D31" s="34">
        <v>2.3648648648648012E-2</v>
      </c>
      <c r="E31" s="34"/>
      <c r="F31" s="106"/>
    </row>
    <row r="32" spans="1:16" s="37" customFormat="1">
      <c r="A32" s="11" t="s">
        <v>63</v>
      </c>
      <c r="B32" s="55">
        <v>0.45600000000000002</v>
      </c>
      <c r="C32" s="34">
        <v>0.40699999999999997</v>
      </c>
      <c r="D32" s="34">
        <f>B32-C32</f>
        <v>4.9000000000000044E-2</v>
      </c>
      <c r="E32" s="34"/>
      <c r="F32" s="106"/>
      <c r="G32" s="23"/>
    </row>
    <row r="33" spans="1:6" s="37" customFormat="1">
      <c r="A33" s="11" t="s">
        <v>62</v>
      </c>
      <c r="B33" s="55">
        <v>3.9E-2</v>
      </c>
      <c r="C33" s="34">
        <v>1.0999999999999999E-2</v>
      </c>
      <c r="D33" s="34">
        <f>-(B33-C33)</f>
        <v>-2.8000000000000001E-2</v>
      </c>
      <c r="E33" s="34"/>
      <c r="F33" s="106"/>
    </row>
    <row r="34" spans="1:6" s="37" customFormat="1">
      <c r="A34" s="11" t="s">
        <v>64</v>
      </c>
      <c r="B34" s="55">
        <v>0.59799999999999998</v>
      </c>
      <c r="C34" s="34">
        <v>0.67700000000000005</v>
      </c>
      <c r="D34" s="34">
        <f>-(B34-C34)</f>
        <v>7.900000000000007E-2</v>
      </c>
      <c r="E34" s="34"/>
      <c r="F34" s="106"/>
    </row>
    <row r="35" spans="1:6" s="37" customFormat="1">
      <c r="A35" s="11" t="s">
        <v>65</v>
      </c>
      <c r="B35" s="55">
        <v>0.21</v>
      </c>
      <c r="C35" s="34">
        <v>0.17651363153546559</v>
      </c>
      <c r="D35" s="34">
        <f>B35-C35</f>
        <v>3.34863684645344E-2</v>
      </c>
      <c r="E35" s="34"/>
      <c r="F35" s="106"/>
    </row>
    <row r="36" spans="1:6" s="37" customFormat="1">
      <c r="A36" s="4"/>
      <c r="B36" s="43"/>
      <c r="C36" s="43"/>
      <c r="D36" s="34"/>
      <c r="E36" s="34"/>
      <c r="F36" s="106"/>
    </row>
    <row r="37" spans="1:6" s="37" customFormat="1">
      <c r="A37" s="42" t="s">
        <v>61</v>
      </c>
      <c r="B37" s="43"/>
      <c r="C37" s="43"/>
      <c r="D37" s="34"/>
      <c r="E37" s="34"/>
      <c r="F37" s="106"/>
    </row>
    <row r="38" spans="1:6" s="37" customFormat="1">
      <c r="A38" s="8" t="s">
        <v>0</v>
      </c>
      <c r="B38" s="40">
        <v>700</v>
      </c>
      <c r="C38" s="40">
        <v>676</v>
      </c>
      <c r="D38" s="34">
        <v>3.5502958579881658E-2</v>
      </c>
      <c r="E38" s="34">
        <v>3.5502958579881658E-2</v>
      </c>
      <c r="F38" s="106"/>
    </row>
    <row r="39" spans="1:6" s="37" customFormat="1">
      <c r="A39" s="36" t="s">
        <v>54</v>
      </c>
      <c r="B39" s="43">
        <v>142.9</v>
      </c>
      <c r="C39" s="43">
        <v>116.4</v>
      </c>
      <c r="D39" s="34">
        <v>0.22766323024054982</v>
      </c>
      <c r="E39" s="34">
        <v>4.5354791514264942E-2</v>
      </c>
      <c r="F39" s="106"/>
    </row>
    <row r="40" spans="1:6" s="37" customFormat="1">
      <c r="A40" s="36" t="s">
        <v>1</v>
      </c>
      <c r="B40" s="43">
        <v>125.4</v>
      </c>
      <c r="C40" s="43">
        <v>93.1</v>
      </c>
      <c r="D40" s="34">
        <v>0.34693877551020424</v>
      </c>
      <c r="E40" s="34">
        <v>0.14835164835164838</v>
      </c>
      <c r="F40" s="106"/>
    </row>
    <row r="41" spans="1:6" s="37" customFormat="1">
      <c r="A41" s="35" t="s">
        <v>7</v>
      </c>
      <c r="B41" s="43">
        <v>-44</v>
      </c>
      <c r="C41" s="43">
        <v>-31</v>
      </c>
      <c r="D41" s="34">
        <v>-0.41935483870967744</v>
      </c>
      <c r="E41" s="34">
        <v>-0.2154696132596684</v>
      </c>
      <c r="F41" s="106"/>
    </row>
    <row r="42" spans="1:6" s="37" customFormat="1" ht="17.25" customHeight="1">
      <c r="A42" s="10" t="s">
        <v>2</v>
      </c>
      <c r="B42" s="70">
        <f>SUM(B40:B41)</f>
        <v>81.400000000000006</v>
      </c>
      <c r="C42" s="70">
        <f>SUM(C40:C41)</f>
        <v>62.099999999999994</v>
      </c>
      <c r="D42" s="95">
        <v>0.31078904991948492</v>
      </c>
      <c r="E42" s="95">
        <v>0.11506849315068501</v>
      </c>
      <c r="F42" s="106"/>
    </row>
    <row r="43" spans="1:6" s="37" customFormat="1">
      <c r="A43" s="10"/>
      <c r="B43" s="43"/>
      <c r="C43" s="43"/>
      <c r="D43" s="34"/>
      <c r="E43" s="34"/>
      <c r="F43" s="106"/>
    </row>
    <row r="44" spans="1:6" s="37" customFormat="1">
      <c r="A44" s="36" t="s">
        <v>57</v>
      </c>
      <c r="B44" s="43">
        <v>11.400000000000011</v>
      </c>
      <c r="C44" s="43">
        <v>7.3999999999999959</v>
      </c>
      <c r="D44" s="34">
        <v>0.5405405405405429</v>
      </c>
      <c r="E44" s="34"/>
      <c r="F44" s="106"/>
    </row>
    <row r="45" spans="1:6" s="37" customFormat="1">
      <c r="A45" s="11" t="s">
        <v>63</v>
      </c>
      <c r="B45" s="55">
        <v>0.88500000000000001</v>
      </c>
      <c r="C45" s="34">
        <v>0.86499999999999999</v>
      </c>
      <c r="D45" s="55">
        <f>B45-C45</f>
        <v>2.0000000000000018E-2</v>
      </c>
      <c r="E45" s="34"/>
      <c r="F45" s="106"/>
    </row>
    <row r="46" spans="1:6" s="37" customFormat="1">
      <c r="A46" s="11" t="s">
        <v>62</v>
      </c>
      <c r="B46" s="55">
        <v>0.32200000000000001</v>
      </c>
      <c r="C46" s="34">
        <v>0.27900000000000003</v>
      </c>
      <c r="D46" s="34">
        <f>-(B46-C46)</f>
        <v>-4.2999999999999983E-2</v>
      </c>
      <c r="E46" s="34"/>
      <c r="F46" s="106"/>
    </row>
    <row r="47" spans="1:6" s="37" customFormat="1">
      <c r="A47" s="11" t="s">
        <v>64</v>
      </c>
      <c r="B47" s="55">
        <v>0.5</v>
      </c>
      <c r="C47" s="34">
        <v>0.53800000000000003</v>
      </c>
      <c r="D47" s="55">
        <f>-(B47-C47)</f>
        <v>3.8000000000000034E-2</v>
      </c>
      <c r="E47" s="34"/>
      <c r="F47" s="106"/>
    </row>
    <row r="48" spans="1:6" s="37" customFormat="1">
      <c r="A48" s="11" t="s">
        <v>65</v>
      </c>
      <c r="B48" s="55">
        <v>0.20499999999999999</v>
      </c>
      <c r="C48" s="34">
        <v>0.20822942643391518</v>
      </c>
      <c r="D48" s="34">
        <f>B48-C48</f>
        <v>-3.229426433915189E-3</v>
      </c>
      <c r="E48" s="34"/>
      <c r="F48" s="106"/>
    </row>
    <row r="49" spans="1:7" s="37" customFormat="1">
      <c r="A49" s="11"/>
      <c r="B49" s="55"/>
      <c r="C49" s="55"/>
      <c r="D49" s="34"/>
      <c r="E49" s="34"/>
      <c r="F49" s="106"/>
    </row>
    <row r="50" spans="1:7" s="37" customFormat="1">
      <c r="A50" s="12" t="s">
        <v>59</v>
      </c>
      <c r="B50" s="43"/>
      <c r="C50" s="43"/>
      <c r="D50" s="34"/>
      <c r="E50" s="34"/>
      <c r="F50" s="106"/>
    </row>
    <row r="51" spans="1:7" s="37" customFormat="1">
      <c r="A51" s="8" t="s">
        <v>0</v>
      </c>
      <c r="B51" s="40">
        <v>233</v>
      </c>
      <c r="C51" s="40">
        <v>256</v>
      </c>
      <c r="D51" s="34">
        <v>-8.984375E-2</v>
      </c>
      <c r="E51" s="34">
        <v>-8.984375E-2</v>
      </c>
      <c r="F51" s="106"/>
    </row>
    <row r="52" spans="1:7" s="37" customFormat="1">
      <c r="A52" s="36" t="s">
        <v>54</v>
      </c>
      <c r="B52" s="43">
        <v>117.60000000000001</v>
      </c>
      <c r="C52" s="43">
        <v>108.80000000000001</v>
      </c>
      <c r="D52" s="34">
        <v>8.0882352941176433E-2</v>
      </c>
      <c r="E52" s="34">
        <v>2.7972027972027996E-2</v>
      </c>
      <c r="F52" s="106"/>
    </row>
    <row r="53" spans="1:7" s="37" customFormat="1">
      <c r="A53" s="36" t="s">
        <v>1</v>
      </c>
      <c r="B53" s="43">
        <v>62.4</v>
      </c>
      <c r="C53" s="43">
        <v>55.5</v>
      </c>
      <c r="D53" s="34">
        <v>0.1243243243243243</v>
      </c>
      <c r="E53" s="34">
        <v>6.6666666666666763E-2</v>
      </c>
      <c r="F53" s="106"/>
    </row>
    <row r="54" spans="1:7" s="37" customFormat="1">
      <c r="A54" s="35" t="s">
        <v>7</v>
      </c>
      <c r="B54" s="43">
        <v>-18.100000000000001</v>
      </c>
      <c r="C54" s="43">
        <v>-11.2</v>
      </c>
      <c r="D54" s="37">
        <v>-0.61607142857142883</v>
      </c>
      <c r="E54" s="37">
        <v>-0.4958677685950415</v>
      </c>
      <c r="F54" s="106"/>
    </row>
    <row r="55" spans="1:7" s="37" customFormat="1">
      <c r="A55" s="10" t="s">
        <v>2</v>
      </c>
      <c r="B55" s="70">
        <f>SUM(B53:B54)</f>
        <v>44.3</v>
      </c>
      <c r="C55" s="70">
        <f>SUM(C53:C54)</f>
        <v>44.3</v>
      </c>
      <c r="D55" s="96">
        <v>0</v>
      </c>
      <c r="E55" s="96">
        <v>-4.5258620689655055E-2</v>
      </c>
      <c r="F55" s="106"/>
    </row>
    <row r="56" spans="1:7" s="37" customFormat="1">
      <c r="A56" s="10"/>
      <c r="B56" s="43"/>
      <c r="C56" s="43"/>
      <c r="F56" s="106"/>
    </row>
    <row r="57" spans="1:7" s="37" customFormat="1">
      <c r="A57" s="36" t="s">
        <v>57</v>
      </c>
      <c r="B57" s="43">
        <v>4.1000000000000014</v>
      </c>
      <c r="C57" s="43">
        <v>4.5</v>
      </c>
      <c r="D57" s="37">
        <v>-8.8888888888888573E-2</v>
      </c>
      <c r="F57" s="106"/>
    </row>
    <row r="58" spans="1:7" s="37" customFormat="1">
      <c r="A58" s="11" t="s">
        <v>63</v>
      </c>
      <c r="B58" s="55">
        <v>0.45</v>
      </c>
      <c r="C58" s="34">
        <v>0.46700000000000003</v>
      </c>
      <c r="D58" s="34">
        <f>B58-C58</f>
        <v>-1.7000000000000015E-2</v>
      </c>
      <c r="F58" s="106"/>
      <c r="G58" s="23"/>
    </row>
    <row r="59" spans="1:7" s="37" customFormat="1">
      <c r="A59" s="11" t="s">
        <v>62</v>
      </c>
      <c r="B59" s="55">
        <v>0.11899999999999999</v>
      </c>
      <c r="C59" s="34">
        <v>9.2999999999999999E-2</v>
      </c>
      <c r="D59" s="34">
        <f>-(B59-C59)</f>
        <v>-2.5999999999999995E-2</v>
      </c>
      <c r="E59" s="34"/>
      <c r="F59" s="106"/>
    </row>
    <row r="60" spans="1:7" s="37" customFormat="1">
      <c r="A60" s="11" t="s">
        <v>64</v>
      </c>
      <c r="B60" s="55">
        <v>0.53100000000000003</v>
      </c>
      <c r="C60" s="34">
        <v>0.628</v>
      </c>
      <c r="D60" s="34">
        <f>-(B60-C60)</f>
        <v>9.6999999999999975E-2</v>
      </c>
      <c r="E60" s="34"/>
      <c r="F60" s="106"/>
    </row>
    <row r="61" spans="1:7" s="37" customFormat="1">
      <c r="A61" s="11" t="s">
        <v>65</v>
      </c>
      <c r="B61" s="55">
        <v>6.3E-2</v>
      </c>
      <c r="C61" s="34">
        <v>6.0527793374508698E-2</v>
      </c>
      <c r="D61" s="34">
        <f>B61-C61</f>
        <v>2.4722066254913022E-3</v>
      </c>
      <c r="E61" s="34"/>
      <c r="F61" s="106"/>
    </row>
    <row r="62" spans="1:7" s="37" customFormat="1">
      <c r="A62" s="11"/>
      <c r="B62" s="39"/>
      <c r="F62" s="106"/>
    </row>
    <row r="63" spans="1:7">
      <c r="A63" s="14" t="s">
        <v>23</v>
      </c>
      <c r="B63" s="40"/>
      <c r="C63" s="40"/>
      <c r="D63" s="31"/>
      <c r="E63" s="31"/>
      <c r="F63" s="106"/>
    </row>
    <row r="64" spans="1:7">
      <c r="A64" s="36" t="s">
        <v>45</v>
      </c>
      <c r="B64" s="43">
        <v>-8.0000000000000036</v>
      </c>
      <c r="C64" s="43">
        <v>-7.7000000000000011</v>
      </c>
      <c r="D64" s="37">
        <v>-3.8961038961039238E-2</v>
      </c>
      <c r="E64" s="31"/>
      <c r="F64" s="106"/>
    </row>
    <row r="65" spans="1:6" ht="16" thickBot="1">
      <c r="A65" s="108"/>
      <c r="B65" s="109"/>
      <c r="C65" s="109"/>
      <c r="D65" s="110"/>
      <c r="E65" s="110"/>
      <c r="F65" s="111"/>
    </row>
    <row r="66" spans="1:6" ht="58.5" customHeight="1" thickBot="1">
      <c r="A66" s="135" t="s">
        <v>8</v>
      </c>
      <c r="B66" s="136"/>
      <c r="C66" s="136"/>
      <c r="D66" s="136"/>
      <c r="E66" s="136"/>
      <c r="F66" s="107"/>
    </row>
  </sheetData>
  <mergeCells count="4">
    <mergeCell ref="A66:E66"/>
    <mergeCell ref="A2:E2"/>
    <mergeCell ref="A4:E4"/>
    <mergeCell ref="B7:E7"/>
  </mergeCells>
  <printOptions horizontalCentered="1"/>
  <pageMargins left="0.70866141732283472" right="0.70866141732283472" top="0.74803149606299213" bottom="0.74803149606299213" header="0.31496062992125984" footer="0.31496062992125984"/>
  <pageSetup paperSize="8" scale="94" orientation="portrait" r:id="rId1"/>
  <headerFooter alignWithMargins="0">
    <oddFooter>&amp;L&amp;Z&amp;F&amp;R&amp;D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 June</vt:lpstr>
      <vt:lpstr>Established Markets June</vt:lpstr>
      <vt:lpstr>Markets 2023 by half</vt:lpstr>
      <vt:lpstr>'Established Markets June'!Print_Area</vt:lpstr>
      <vt:lpstr>'Markets 2023 by half'!Print_Area</vt:lpstr>
      <vt:lpstr>'Summary June'!Print_Area</vt:lpstr>
      <vt:lpstr>'Markets 2023 by half'!Print_Titles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Ekins</dc:creator>
  <cp:lastModifiedBy>Brennan, Nathan</cp:lastModifiedBy>
  <cp:lastPrinted>2022-07-22T11:15:12Z</cp:lastPrinted>
  <dcterms:created xsi:type="dcterms:W3CDTF">2000-02-04T09:59:03Z</dcterms:created>
  <dcterms:modified xsi:type="dcterms:W3CDTF">2023-07-31T08:55:19Z</dcterms:modified>
</cp:coreProperties>
</file>