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T:\Finance\2022 Full Year\Key Stats\"/>
    </mc:Choice>
  </mc:AlternateContent>
  <xr:revisionPtr revIDLastSave="0" documentId="13_ncr:1_{502803EA-6750-471E-922C-576238844905}" xr6:coauthVersionLast="47" xr6:coauthVersionMax="47" xr10:uidLastSave="{00000000-0000-0000-0000-000000000000}"/>
  <bookViews>
    <workbookView xWindow="8080" yWindow="1510" windowWidth="26560" windowHeight="18810" tabRatio="877" xr2:uid="{00000000-000D-0000-FFFF-FFFF00000000}"/>
  </bookViews>
  <sheets>
    <sheet name="Summary December" sheetId="41" r:id="rId1"/>
    <sheet name="Markets December Full Year" sheetId="43" r:id="rId2"/>
    <sheet name="Markets 2022 by half" sheetId="44" r:id="rId3"/>
  </sheets>
  <definedNames>
    <definedName name="page1" localSheetId="2">#REF!</definedName>
    <definedName name="page1" localSheetId="1">#REF!</definedName>
    <definedName name="page1">#REF!</definedName>
    <definedName name="page2" localSheetId="2">#REF!</definedName>
    <definedName name="page2" localSheetId="1">#REF!</definedName>
    <definedName name="page2">#REF!</definedName>
    <definedName name="page3" localSheetId="2">#REF!</definedName>
    <definedName name="page3" localSheetId="1">#REF!</definedName>
    <definedName name="page3">#REF!</definedName>
    <definedName name="page4">#REF!</definedName>
    <definedName name="_xlnm.Print_Area" localSheetId="2">'Markets 2022 by half'!$A$1:$M$63</definedName>
    <definedName name="_xlnm.Print_Area" localSheetId="1">'Markets December Full Year'!$A$1:$K$65</definedName>
    <definedName name="_xlnm.Print_Area" localSheetId="0">'Summary December'!$A$1:$F$52</definedName>
    <definedName name="_xlnm.Print_Titles" localSheetId="2">'Markets 2022 by half'!$1:$9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43" l="1"/>
  <c r="G18" i="43"/>
  <c r="I18" i="43"/>
  <c r="C44" i="41" l="1"/>
  <c r="D44" i="41"/>
  <c r="E44" i="41"/>
  <c r="F44" i="41"/>
  <c r="E42" i="41"/>
  <c r="F42" i="41"/>
  <c r="D42" i="41"/>
  <c r="C42" i="41"/>
  <c r="C57" i="43" l="1"/>
  <c r="C44" i="43"/>
  <c r="C31" i="43"/>
  <c r="C18" i="43"/>
  <c r="G16" i="43" l="1"/>
  <c r="I16" i="43"/>
  <c r="I17" i="43"/>
  <c r="G17" i="43"/>
  <c r="I15" i="43"/>
  <c r="G15" i="43"/>
  <c r="F45" i="44" l="1"/>
  <c r="C43" i="43" l="1"/>
  <c r="G45" i="44"/>
  <c r="G33" i="44" l="1"/>
  <c r="G57" i="44" l="1"/>
  <c r="E17" i="43" l="1"/>
  <c r="G21" i="44"/>
  <c r="C30" i="43" l="1"/>
  <c r="F33" i="44"/>
  <c r="G44" i="44" l="1"/>
  <c r="G43" i="44"/>
  <c r="H45" i="44" l="1"/>
  <c r="H33" i="44" l="1"/>
  <c r="F57" i="44" l="1"/>
  <c r="F21" i="44"/>
  <c r="H21" i="44" l="1"/>
  <c r="C17" i="43"/>
  <c r="H57" i="44"/>
  <c r="C56" i="43"/>
  <c r="G56" i="44" l="1"/>
  <c r="G55" i="44"/>
  <c r="F55" i="44"/>
  <c r="C55" i="43"/>
  <c r="F56" i="44"/>
  <c r="H55" i="44"/>
  <c r="H56" i="44"/>
  <c r="C54" i="43" l="1"/>
  <c r="G32" i="44"/>
  <c r="G31" i="44"/>
  <c r="E16" i="43" l="1"/>
  <c r="G20" i="44"/>
  <c r="E15" i="43"/>
  <c r="G19" i="44"/>
  <c r="F43" i="44" l="1"/>
  <c r="F44" i="44"/>
  <c r="H44" i="44" l="1"/>
  <c r="C42" i="43"/>
  <c r="H43" i="44"/>
  <c r="C41" i="43"/>
  <c r="F32" i="44" l="1"/>
  <c r="F31" i="44"/>
  <c r="H31" i="44" l="1"/>
  <c r="C28" i="43"/>
  <c r="H32" i="44"/>
  <c r="C29" i="43"/>
  <c r="F20" i="44"/>
  <c r="F19" i="44"/>
  <c r="H19" i="44" l="1"/>
  <c r="C15" i="43"/>
  <c r="H20" i="44"/>
  <c r="C16" i="43"/>
  <c r="I12" i="44" l="1"/>
  <c r="H12" i="44"/>
  <c r="F13" i="44" l="1"/>
  <c r="B38" i="43" l="1"/>
  <c r="B25" i="43"/>
  <c r="B51" i="43" l="1"/>
  <c r="B12" i="43"/>
  <c r="B26" i="41" l="1"/>
  <c r="B35" i="41" l="1"/>
  <c r="B42" i="41" l="1"/>
  <c r="B44" i="41"/>
  <c r="B28" i="41" l="1"/>
  <c r="C48" i="43"/>
  <c r="C50" i="43" l="1"/>
  <c r="C49" i="43" l="1"/>
  <c r="C53" i="43" l="1"/>
  <c r="C37" i="43" l="1"/>
  <c r="C35" i="43" l="1"/>
  <c r="C36" i="43"/>
  <c r="C40" i="43"/>
  <c r="C22" i="43" l="1"/>
  <c r="C23" i="43"/>
  <c r="C11" i="43"/>
  <c r="C24" i="43"/>
  <c r="C10" i="43"/>
  <c r="C27" i="43"/>
  <c r="E27" i="43" l="1"/>
  <c r="C14" i="43"/>
  <c r="C60" i="43" l="1"/>
  <c r="C47" i="43"/>
  <c r="C34" i="43"/>
  <c r="C21" i="43"/>
  <c r="C9" i="43"/>
  <c r="C8" i="43"/>
  <c r="E14" i="43" l="1"/>
  <c r="C28" i="44" l="1"/>
  <c r="B28" i="44"/>
  <c r="B40" i="44" l="1"/>
  <c r="C40" i="44"/>
  <c r="B52" i="44"/>
  <c r="C52" i="44"/>
  <c r="C16" i="44" l="1"/>
  <c r="B16" i="44"/>
  <c r="G38" i="43"/>
  <c r="F36" i="44" l="1"/>
  <c r="E34" i="43"/>
  <c r="G37" i="44"/>
  <c r="G49" i="44"/>
  <c r="G38" i="44"/>
  <c r="F61" i="44"/>
  <c r="E60" i="43"/>
  <c r="G25" i="44"/>
  <c r="G51" i="44" l="1"/>
  <c r="G27" i="44"/>
  <c r="F39" i="44"/>
  <c r="F51" i="44"/>
  <c r="F42" i="44"/>
  <c r="E40" i="43"/>
  <c r="K28" i="44"/>
  <c r="G26" i="44"/>
  <c r="G61" i="44"/>
  <c r="H61" i="44" s="1"/>
  <c r="K52" i="44"/>
  <c r="G50" i="44"/>
  <c r="F25" i="44"/>
  <c r="H25" i="44" s="1"/>
  <c r="E22" i="43"/>
  <c r="E36" i="43"/>
  <c r="D38" i="43"/>
  <c r="F49" i="44"/>
  <c r="H49" i="44" s="1"/>
  <c r="E48" i="43"/>
  <c r="E50" i="43"/>
  <c r="F48" i="44"/>
  <c r="E47" i="43"/>
  <c r="F24" i="44"/>
  <c r="E21" i="43"/>
  <c r="J52" i="44"/>
  <c r="F50" i="44"/>
  <c r="E37" i="43"/>
  <c r="D51" i="43"/>
  <c r="E49" i="43"/>
  <c r="J40" i="44"/>
  <c r="F38" i="44"/>
  <c r="G13" i="44"/>
  <c r="H13" i="44" s="1"/>
  <c r="G30" i="44"/>
  <c r="E38" i="43" l="1"/>
  <c r="C38" i="43"/>
  <c r="E51" i="43"/>
  <c r="C51" i="43"/>
  <c r="L52" i="44" s="1"/>
  <c r="G52" i="44"/>
  <c r="G28" i="44"/>
  <c r="H51" i="44"/>
  <c r="G15" i="44"/>
  <c r="F27" i="44"/>
  <c r="H27" i="44" s="1"/>
  <c r="G42" i="44"/>
  <c r="H42" i="44" s="1"/>
  <c r="K16" i="44"/>
  <c r="G14" i="44"/>
  <c r="G39" i="44"/>
  <c r="K40" i="44"/>
  <c r="H50" i="44"/>
  <c r="F52" i="44"/>
  <c r="E11" i="43"/>
  <c r="F40" i="44"/>
  <c r="H38" i="44"/>
  <c r="E8" i="43"/>
  <c r="F12" i="44"/>
  <c r="F54" i="44"/>
  <c r="E24" i="43"/>
  <c r="E9" i="43"/>
  <c r="J28" i="44"/>
  <c r="F26" i="44"/>
  <c r="D25" i="43"/>
  <c r="E23" i="43"/>
  <c r="H52" i="44" l="1"/>
  <c r="E25" i="43"/>
  <c r="C25" i="43"/>
  <c r="G16" i="44"/>
  <c r="F15" i="44"/>
  <c r="G18" i="44"/>
  <c r="H39" i="44"/>
  <c r="G40" i="44"/>
  <c r="H40" i="44" s="1"/>
  <c r="G54" i="44"/>
  <c r="H54" i="44" s="1"/>
  <c r="J16" i="44"/>
  <c r="F14" i="44"/>
  <c r="F30" i="44"/>
  <c r="H30" i="44" s="1"/>
  <c r="F28" i="44"/>
  <c r="H28" i="44" s="1"/>
  <c r="H26" i="44"/>
  <c r="D12" i="43"/>
  <c r="E10" i="43"/>
  <c r="E12" i="43" l="1"/>
  <c r="C12" i="43"/>
  <c r="L16" i="44" s="1"/>
  <c r="H15" i="44"/>
  <c r="H14" i="44"/>
  <c r="F16" i="44"/>
  <c r="H16" i="44" s="1"/>
  <c r="F18" i="44" l="1"/>
  <c r="H18" i="44" s="1"/>
  <c r="F37" i="44" l="1"/>
  <c r="H37" i="44" s="1"/>
  <c r="E35" i="43"/>
  <c r="G48" i="44" l="1"/>
  <c r="H48" i="44" s="1"/>
  <c r="G36" i="44" l="1"/>
  <c r="H36" i="44" s="1"/>
  <c r="G24" i="44" l="1"/>
  <c r="H24" i="44" s="1"/>
  <c r="G12" i="44" l="1"/>
  <c r="B14" i="41" l="1"/>
  <c r="B45" i="41" l="1"/>
  <c r="B37" i="41" l="1"/>
  <c r="B46" i="41"/>
</calcChain>
</file>

<file path=xl/sharedStrings.xml><?xml version="1.0" encoding="utf-8"?>
<sst xmlns="http://schemas.openxmlformats.org/spreadsheetml/2006/main" count="170" uniqueCount="61">
  <si>
    <t>Customer numbers (000s)</t>
  </si>
  <si>
    <t>Revenue</t>
  </si>
  <si>
    <t>Revenue less impairment</t>
  </si>
  <si>
    <t>Change reported</t>
  </si>
  <si>
    <t>%</t>
  </si>
  <si>
    <t>Half 1</t>
  </si>
  <si>
    <t>Group</t>
  </si>
  <si>
    <t>Impairment</t>
  </si>
  <si>
    <t>International Personal Finance plc accepts no liability for any loss arising from the use of the data contained in this document, howsoever caused, nor makes any representation as to its completeness or accuracy.</t>
  </si>
  <si>
    <t>Dividend per share (p)</t>
  </si>
  <si>
    <t>UK</t>
  </si>
  <si>
    <t>Balance sheet</t>
  </si>
  <si>
    <t>Borrowings</t>
  </si>
  <si>
    <t>Net assets</t>
  </si>
  <si>
    <t>Key financial ratios</t>
  </si>
  <si>
    <t>Gearing</t>
  </si>
  <si>
    <t>Ratio of receivables to borrowings</t>
  </si>
  <si>
    <t>Borrowings as % of receivables</t>
  </si>
  <si>
    <t>Equity as % of receivables</t>
  </si>
  <si>
    <t>Weighted average number of shares</t>
  </si>
  <si>
    <t>% change</t>
  </si>
  <si>
    <t>Breakdown of profit before tax and exceptional items by region:</t>
  </si>
  <si>
    <t>£M</t>
  </si>
  <si>
    <t>UK costs</t>
  </si>
  <si>
    <t>Change CER</t>
  </si>
  <si>
    <t>Amounts receivable from customers:</t>
  </si>
  <si>
    <t>Digital</t>
  </si>
  <si>
    <t>Tax expense</t>
  </si>
  <si>
    <t>INTERNATIONAL PERSONAL FINANCE PLC</t>
  </si>
  <si>
    <t>Other assets</t>
  </si>
  <si>
    <t>Exceptional items</t>
  </si>
  <si>
    <t>Home Credit</t>
  </si>
  <si>
    <t xml:space="preserve">KEY STATISTICS - YEAR ENDED 31 DECEMBER </t>
  </si>
  <si>
    <t>Half 2</t>
  </si>
  <si>
    <t>Full Year</t>
  </si>
  <si>
    <t>European Home Credit</t>
  </si>
  <si>
    <t xml:space="preserve">Group </t>
  </si>
  <si>
    <t>Consolidated income statement</t>
  </si>
  <si>
    <t>Profit before tax and exceptionals</t>
  </si>
  <si>
    <t>(Loss) before tax and exceptionals</t>
  </si>
  <si>
    <t xml:space="preserve">Mexico </t>
  </si>
  <si>
    <t xml:space="preserve">Profit/(loss) before tax and exceptionals </t>
  </si>
  <si>
    <t>Profit/(loss) before tax and exceptionals</t>
  </si>
  <si>
    <t>Profit/(loss) before tax and exceptional items</t>
  </si>
  <si>
    <t>Profit/(loss) before tax</t>
  </si>
  <si>
    <t>Profit/(loss) after taxation</t>
  </si>
  <si>
    <t>Group profit/(loss) before tax and exceptional items</t>
  </si>
  <si>
    <t>-</t>
  </si>
  <si>
    <t>Mexico Home Credit</t>
  </si>
  <si>
    <t>IPF Digital</t>
  </si>
  <si>
    <t>Profit/(loss)</t>
  </si>
  <si>
    <t>Customer lending</t>
  </si>
  <si>
    <t>Annualised revenue yield</t>
  </si>
  <si>
    <t>Annualised impairment rate</t>
  </si>
  <si>
    <t>Annualised cost-income ratio</t>
  </si>
  <si>
    <t>European Home Credit *</t>
  </si>
  <si>
    <t>Interest cover (pre-exceptional)</t>
  </si>
  <si>
    <t xml:space="preserve">Profit before tax and exceptionals </t>
  </si>
  <si>
    <t>Earnings per share (p) - statutory</t>
  </si>
  <si>
    <t>Pre-exceptional RORE</t>
  </si>
  <si>
    <t>*** 2020 Reported figures have been re-stated for Europe, Digital and Digital New Markets to reflect the merger of the two digital businesses in Poland with both now reported under IPF Digital. 2020 % change figures for these segments remain as previously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</si>
</sst>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0.0\);&quot;- &quot;"/>
    <numFmt numFmtId="166" formatCode="#,##0\ ;\(#,##0\);&quot;- &quot;"/>
    <numFmt numFmtId="167" formatCode="#,##0.0%\ ;\(#,##0.0%\);&quot;- &quot;"/>
    <numFmt numFmtId="168" formatCode="_-[$€-2]* #,##0.00_-;\-[$€-2]* #,##0.00_-;_-[$€-2]* &quot;-&quot;??_-"/>
    <numFmt numFmtId="169" formatCode="#,##0.0;\(#,##0.0\)"/>
    <numFmt numFmtId="170" formatCode="#,##0.0;\(#,##0.0\);&quot;  &quot;"/>
    <numFmt numFmtId="171" formatCode="#,##0\ ;\(#,##0\);&quot;  &quot;"/>
    <numFmt numFmtId="172" formatCode="#,##0.0%;\ \(#,##0.0%\);\ &quot;-&quot;"/>
    <numFmt numFmtId="173" formatCode="0.0%"/>
    <numFmt numFmtId="174" formatCode="#,##0.000\ ;\(#,##0.000\);&quot;- &quot;"/>
    <numFmt numFmtId="175" formatCode="_-* #,##0.0_-;\-* #,##0.0_-;_-* &quot;-&quot;??_-;_-@_-"/>
    <numFmt numFmtId="176" formatCode="_(* #,##0_);_(* \(#,##0\);_(* &quot;-&quot;??_);_(@_)"/>
    <numFmt numFmtId="177" formatCode="#,##0.0%;\(#,##0.0%\);\-"/>
  </numFmts>
  <fonts count="7">
    <font>
      <sz val="12"/>
      <name val="TimesNewRomanPS"/>
    </font>
    <font>
      <sz val="10"/>
      <name val="Arial"/>
      <family val="2"/>
    </font>
    <font>
      <b/>
      <u/>
      <sz val="12"/>
      <name val="Arial"/>
      <family val="2"/>
    </font>
    <font>
      <sz val="12"/>
      <name val="Arial"/>
      <family val="2"/>
    </font>
    <font>
      <b/>
      <sz val="12"/>
      <name val="Arial"/>
      <family val="2"/>
    </font>
    <font>
      <sz val="12"/>
      <name val="TimesNewRomanPS"/>
    </font>
    <font>
      <sz val="1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8" fontId="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cellStyleXfs>
  <cellXfs count="162">
    <xf numFmtId="0" fontId="0" fillId="0" borderId="0" xfId="0"/>
    <xf numFmtId="165" fontId="4" fillId="2" borderId="1" xfId="0" applyNumberFormat="1" applyFont="1" applyFill="1" applyBorder="1" applyAlignment="1">
      <alignment horizontal="centerContinuous"/>
    </xf>
    <xf numFmtId="165" fontId="4" fillId="2" borderId="0" xfId="0" applyNumberFormat="1" applyFont="1" applyFill="1" applyBorder="1" applyAlignment="1">
      <alignment horizontal="centerContinuous"/>
    </xf>
    <xf numFmtId="165" fontId="3" fillId="2" borderId="2" xfId="0" applyNumberFormat="1" applyFont="1" applyFill="1" applyBorder="1"/>
    <xf numFmtId="165" fontId="3" fillId="2" borderId="1" xfId="0" applyNumberFormat="1" applyFont="1" applyFill="1" applyBorder="1" applyAlignment="1">
      <alignment horizontal="center"/>
    </xf>
    <xf numFmtId="165" fontId="4" fillId="2" borderId="0" xfId="0" quotePrefix="1" applyNumberFormat="1" applyFont="1" applyFill="1" applyBorder="1" applyAlignment="1">
      <alignment horizontal="right"/>
    </xf>
    <xf numFmtId="165" fontId="3" fillId="2" borderId="0" xfId="0" applyNumberFormat="1" applyFont="1" applyFill="1" applyAlignment="1">
      <alignment horizontal="center"/>
    </xf>
    <xf numFmtId="165" fontId="4" fillId="2" borderId="0" xfId="0" applyNumberFormat="1" applyFont="1" applyFill="1" applyBorder="1"/>
    <xf numFmtId="165" fontId="4" fillId="2" borderId="2" xfId="0" applyNumberFormat="1" applyFont="1" applyFill="1" applyBorder="1"/>
    <xf numFmtId="166" fontId="3" fillId="2" borderId="1" xfId="0" applyNumberFormat="1" applyFont="1" applyFill="1" applyBorder="1"/>
    <xf numFmtId="166" fontId="3" fillId="2" borderId="0" xfId="0" applyNumberFormat="1" applyFont="1" applyFill="1"/>
    <xf numFmtId="167" fontId="3" fillId="2" borderId="1" xfId="0" applyNumberFormat="1" applyFont="1" applyFill="1" applyBorder="1"/>
    <xf numFmtId="0" fontId="3" fillId="2" borderId="1" xfId="0" applyFont="1" applyFill="1" applyBorder="1"/>
    <xf numFmtId="167" fontId="4" fillId="2" borderId="1" xfId="0" applyNumberFormat="1" applyFont="1" applyFill="1" applyBorder="1"/>
    <xf numFmtId="166" fontId="3" fillId="2" borderId="0" xfId="0" applyNumberFormat="1" applyFont="1" applyFill="1" applyBorder="1"/>
    <xf numFmtId="166" fontId="3" fillId="2" borderId="2" xfId="0" applyNumberFormat="1" applyFont="1" applyFill="1" applyBorder="1"/>
    <xf numFmtId="0" fontId="4" fillId="2" borderId="1" xfId="0" applyFont="1" applyFill="1" applyBorder="1"/>
    <xf numFmtId="0" fontId="2" fillId="2" borderId="0" xfId="0" quotePrefix="1" applyNumberFormat="1" applyFont="1" applyFill="1" applyBorder="1" applyAlignment="1">
      <alignment horizontal="right" wrapText="1"/>
    </xf>
    <xf numFmtId="0" fontId="2" fillId="2" borderId="0" xfId="0" applyNumberFormat="1" applyFont="1" applyFill="1" applyBorder="1" applyAlignment="1">
      <alignment horizontal="right" wrapText="1"/>
    </xf>
    <xf numFmtId="0" fontId="2" fillId="2" borderId="2" xfId="0" applyNumberFormat="1" applyFont="1" applyFill="1" applyBorder="1" applyAlignment="1">
      <alignment horizontal="right" wrapText="1"/>
    </xf>
    <xf numFmtId="49" fontId="2" fillId="2" borderId="0" xfId="0" applyNumberFormat="1" applyFont="1" applyFill="1" applyBorder="1" applyAlignment="1">
      <alignment horizontal="right"/>
    </xf>
    <xf numFmtId="49" fontId="2" fillId="2" borderId="2" xfId="0" applyNumberFormat="1" applyFont="1" applyFill="1" applyBorder="1" applyAlignment="1">
      <alignment horizontal="right"/>
    </xf>
    <xf numFmtId="167" fontId="3" fillId="2" borderId="6" xfId="0" applyNumberFormat="1" applyFont="1" applyFill="1" applyBorder="1"/>
    <xf numFmtId="165" fontId="3" fillId="2" borderId="0" xfId="0" applyNumberFormat="1" applyFont="1" applyFill="1" applyAlignment="1">
      <alignment wrapText="1"/>
    </xf>
    <xf numFmtId="165" fontId="3" fillId="2" borderId="0" xfId="0" applyNumberFormat="1" applyFont="1" applyFill="1" applyAlignment="1">
      <alignment horizontal="center" wrapText="1"/>
    </xf>
    <xf numFmtId="167" fontId="3" fillId="2" borderId="5" xfId="0" applyNumberFormat="1" applyFont="1" applyFill="1" applyBorder="1"/>
    <xf numFmtId="165" fontId="2" fillId="2" borderId="0" xfId="0" applyNumberFormat="1" applyFont="1" applyFill="1" applyBorder="1" applyAlignment="1">
      <alignment horizontal="right"/>
    </xf>
    <xf numFmtId="170" fontId="3" fillId="2" borderId="0" xfId="0" applyNumberFormat="1" applyFont="1" applyFill="1"/>
    <xf numFmtId="171" fontId="3" fillId="2" borderId="0" xfId="0" applyNumberFormat="1" applyFont="1" applyFill="1"/>
    <xf numFmtId="165" fontId="3" fillId="2" borderId="2" xfId="0" applyNumberFormat="1" applyFont="1" applyFill="1" applyBorder="1" applyAlignment="1">
      <alignment horizontal="right"/>
    </xf>
    <xf numFmtId="169" fontId="3" fillId="2" borderId="0" xfId="2" applyNumberFormat="1" applyFont="1" applyFill="1" applyBorder="1"/>
    <xf numFmtId="165" fontId="3" fillId="0" borderId="0" xfId="0" applyNumberFormat="1" applyFont="1" applyFill="1"/>
    <xf numFmtId="165" fontId="4" fillId="2" borderId="2" xfId="0" applyNumberFormat="1" applyFont="1" applyFill="1" applyBorder="1" applyAlignment="1">
      <alignment horizontal="centerContinuous"/>
    </xf>
    <xf numFmtId="165" fontId="2" fillId="2" borderId="2" xfId="0" applyNumberFormat="1" applyFont="1" applyFill="1" applyBorder="1" applyAlignment="1">
      <alignment horizontal="right"/>
    </xf>
    <xf numFmtId="167" fontId="3" fillId="2" borderId="2" xfId="2" applyNumberFormat="1" applyFont="1" applyFill="1" applyBorder="1" applyAlignment="1">
      <alignment horizontal="right"/>
    </xf>
    <xf numFmtId="169" fontId="3" fillId="2" borderId="2" xfId="2" applyNumberFormat="1" applyFont="1" applyFill="1" applyBorder="1"/>
    <xf numFmtId="167" fontId="3" fillId="2" borderId="0" xfId="0" applyNumberFormat="1" applyFont="1" applyFill="1" applyBorder="1" applyAlignment="1">
      <alignment horizontal="center"/>
    </xf>
    <xf numFmtId="165" fontId="4" fillId="2" borderId="1" xfId="0" applyNumberFormat="1" applyFont="1" applyFill="1" applyBorder="1" applyAlignment="1">
      <alignment horizontal="left" vertical="center"/>
    </xf>
    <xf numFmtId="0" fontId="4" fillId="2" borderId="1" xfId="0" applyFont="1" applyFill="1" applyBorder="1" applyAlignment="1">
      <alignment vertical="center"/>
    </xf>
    <xf numFmtId="0" fontId="3" fillId="2" borderId="1" xfId="0" applyFont="1" applyFill="1" applyBorder="1" applyAlignment="1"/>
    <xf numFmtId="167" fontId="3" fillId="2" borderId="0" xfId="0" applyNumberFormat="1" applyFont="1" applyFill="1" applyBorder="1" applyAlignment="1">
      <alignment horizontal="right"/>
    </xf>
    <xf numFmtId="172" fontId="3" fillId="2" borderId="0" xfId="0" applyNumberFormat="1" applyFont="1" applyFill="1" applyBorder="1" applyAlignment="1">
      <alignment horizontal="right"/>
    </xf>
    <xf numFmtId="167" fontId="3" fillId="2" borderId="18" xfId="0" applyNumberFormat="1" applyFont="1" applyFill="1" applyBorder="1"/>
    <xf numFmtId="165" fontId="3" fillId="2" borderId="1" xfId="0" applyNumberFormat="1" applyFont="1" applyFill="1" applyBorder="1"/>
    <xf numFmtId="167" fontId="3" fillId="2" borderId="0" xfId="0" applyNumberFormat="1" applyFont="1" applyFill="1"/>
    <xf numFmtId="167" fontId="3" fillId="2" borderId="0" xfId="0" applyNumberFormat="1" applyFont="1" applyFill="1" applyBorder="1"/>
    <xf numFmtId="167" fontId="3" fillId="2" borderId="2" xfId="0" applyNumberFormat="1" applyFont="1" applyFill="1" applyBorder="1"/>
    <xf numFmtId="165" fontId="3" fillId="2" borderId="0" xfId="2" applyNumberFormat="1" applyFont="1" applyFill="1" applyBorder="1" applyAlignment="1">
      <alignment horizontal="right"/>
    </xf>
    <xf numFmtId="167" fontId="3" fillId="2" borderId="0" xfId="2" applyNumberFormat="1" applyFont="1" applyFill="1" applyBorder="1" applyAlignment="1">
      <alignment horizontal="right"/>
    </xf>
    <xf numFmtId="166" fontId="3" fillId="2" borderId="0" xfId="0" applyNumberFormat="1" applyFont="1" applyFill="1" applyBorder="1" applyAlignment="1">
      <alignment horizontal="right"/>
    </xf>
    <xf numFmtId="172" fontId="3" fillId="2" borderId="0" xfId="2" applyNumberFormat="1" applyFont="1" applyFill="1" applyBorder="1" applyAlignment="1">
      <alignment horizontal="right"/>
    </xf>
    <xf numFmtId="165" fontId="3" fillId="2" borderId="0" xfId="0" applyNumberFormat="1" applyFont="1" applyFill="1"/>
    <xf numFmtId="165" fontId="3" fillId="2" borderId="0" xfId="0" applyNumberFormat="1" applyFont="1" applyFill="1" applyBorder="1"/>
    <xf numFmtId="165" fontId="4" fillId="2" borderId="1" xfId="0" applyNumberFormat="1" applyFont="1" applyFill="1" applyBorder="1"/>
    <xf numFmtId="165" fontId="3" fillId="2" borderId="0" xfId="0" applyNumberFormat="1" applyFont="1" applyFill="1" applyBorder="1" applyAlignment="1">
      <alignment horizontal="right"/>
    </xf>
    <xf numFmtId="165" fontId="3" fillId="2" borderId="9" xfId="0" applyNumberFormat="1" applyFont="1" applyFill="1" applyBorder="1"/>
    <xf numFmtId="165" fontId="3" fillId="2" borderId="8" xfId="0" applyNumberFormat="1" applyFont="1" applyFill="1" applyBorder="1"/>
    <xf numFmtId="165" fontId="3" fillId="2" borderId="10" xfId="0" applyNumberFormat="1" applyFont="1" applyFill="1" applyBorder="1"/>
    <xf numFmtId="165" fontId="3" fillId="0" borderId="0" xfId="0" applyNumberFormat="1" applyFont="1" applyFill="1" applyAlignment="1">
      <alignment horizontal="right"/>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2" borderId="0" xfId="0" applyFont="1" applyFill="1" applyBorder="1" applyAlignment="1">
      <alignment vertical="center"/>
    </xf>
    <xf numFmtId="0" fontId="3" fillId="2" borderId="2" xfId="0" applyFont="1" applyFill="1" applyBorder="1" applyAlignment="1">
      <alignment vertical="center"/>
    </xf>
    <xf numFmtId="165" fontId="2" fillId="2" borderId="9" xfId="0" applyNumberFormat="1" applyFont="1" applyFill="1" applyBorder="1" applyAlignment="1">
      <alignment vertical="center"/>
    </xf>
    <xf numFmtId="167" fontId="3" fillId="0" borderId="0" xfId="0" applyNumberFormat="1" applyFont="1" applyFill="1" applyBorder="1"/>
    <xf numFmtId="165" fontId="3" fillId="0" borderId="0" xfId="0" applyNumberFormat="1" applyFont="1" applyFill="1" applyBorder="1"/>
    <xf numFmtId="165" fontId="4" fillId="0" borderId="0" xfId="0" quotePrefix="1" applyNumberFormat="1" applyFont="1" applyFill="1" applyBorder="1" applyAlignment="1">
      <alignment horizontal="right"/>
    </xf>
    <xf numFmtId="165" fontId="4" fillId="0" borderId="0" xfId="0" applyNumberFormat="1" applyFont="1" applyFill="1" applyBorder="1" applyAlignment="1">
      <alignment horizontal="centerContinuous"/>
    </xf>
    <xf numFmtId="165" fontId="3" fillId="0" borderId="0" xfId="0" applyNumberFormat="1" applyFont="1" applyFill="1" applyAlignment="1">
      <alignment horizontal="center"/>
    </xf>
    <xf numFmtId="173" fontId="3" fillId="2" borderId="0" xfId="2" applyNumberFormat="1" applyFont="1" applyFill="1" applyBorder="1" applyAlignment="1">
      <alignment horizontal="right"/>
    </xf>
    <xf numFmtId="174" fontId="4" fillId="0" borderId="0" xfId="0" quotePrefix="1" applyNumberFormat="1" applyFont="1" applyFill="1" applyBorder="1" applyAlignment="1">
      <alignment horizontal="right"/>
    </xf>
    <xf numFmtId="167" fontId="3" fillId="0" borderId="0" xfId="0" applyNumberFormat="1" applyFont="1" applyFill="1"/>
    <xf numFmtId="166" fontId="3" fillId="0" borderId="0" xfId="0" applyNumberFormat="1" applyFont="1" applyFill="1"/>
    <xf numFmtId="0" fontId="3" fillId="0" borderId="0" xfId="0" applyFont="1" applyFill="1" applyAlignment="1">
      <alignment wrapText="1"/>
    </xf>
    <xf numFmtId="10" fontId="3" fillId="0" borderId="0" xfId="2" applyNumberFormat="1" applyFont="1" applyFill="1"/>
    <xf numFmtId="0" fontId="3" fillId="0" borderId="0" xfId="0" applyFont="1" applyFill="1"/>
    <xf numFmtId="165" fontId="3" fillId="0" borderId="0" xfId="0" applyNumberFormat="1" applyFont="1" applyFill="1" applyBorder="1" applyAlignment="1">
      <alignment horizontal="right"/>
    </xf>
    <xf numFmtId="167" fontId="3" fillId="2" borderId="2" xfId="0" applyNumberFormat="1" applyFont="1" applyFill="1" applyBorder="1" applyAlignment="1">
      <alignment horizontal="center"/>
    </xf>
    <xf numFmtId="167" fontId="3" fillId="2" borderId="7" xfId="0" applyNumberFormat="1" applyFont="1" applyFill="1" applyBorder="1"/>
    <xf numFmtId="0" fontId="4" fillId="2" borderId="0" xfId="0" quotePrefix="1" applyNumberFormat="1" applyFont="1" applyFill="1" applyBorder="1" applyAlignment="1">
      <alignment horizontal="right" wrapText="1"/>
    </xf>
    <xf numFmtId="165" fontId="4" fillId="2" borderId="0" xfId="0" applyNumberFormat="1" applyFont="1" applyFill="1" applyBorder="1" applyAlignment="1">
      <alignment horizontal="right"/>
    </xf>
    <xf numFmtId="172" fontId="3" fillId="2" borderId="2" xfId="2" applyNumberFormat="1" applyFont="1" applyFill="1" applyBorder="1" applyAlignment="1">
      <alignment horizontal="right"/>
    </xf>
    <xf numFmtId="176" fontId="3" fillId="0" borderId="0" xfId="8" applyNumberFormat="1" applyFont="1" applyFill="1"/>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165" fontId="3" fillId="2" borderId="12" xfId="0" applyNumberFormat="1" applyFont="1" applyFill="1" applyBorder="1" applyAlignment="1">
      <alignment horizontal="right"/>
    </xf>
    <xf numFmtId="167" fontId="3" fillId="2" borderId="12" xfId="0" applyNumberFormat="1" applyFont="1" applyFill="1" applyBorder="1" applyAlignment="1">
      <alignment horizontal="right"/>
    </xf>
    <xf numFmtId="175" fontId="3" fillId="2" borderId="0" xfId="8" applyNumberFormat="1" applyFont="1" applyFill="1" applyBorder="1" applyAlignment="1">
      <alignment horizontal="right"/>
    </xf>
    <xf numFmtId="166" fontId="3" fillId="2" borderId="0" xfId="2" applyNumberFormat="1" applyFont="1" applyFill="1" applyBorder="1" applyAlignment="1">
      <alignment horizontal="right"/>
    </xf>
    <xf numFmtId="167" fontId="3" fillId="2" borderId="2" xfId="0" applyNumberFormat="1" applyFont="1" applyFill="1" applyBorder="1" applyAlignment="1">
      <alignment horizontal="right"/>
    </xf>
    <xf numFmtId="172" fontId="3" fillId="2" borderId="12" xfId="0" applyNumberFormat="1" applyFont="1" applyFill="1" applyBorder="1" applyAlignment="1">
      <alignment horizontal="right"/>
    </xf>
    <xf numFmtId="165" fontId="3" fillId="2" borderId="14" xfId="0" applyNumberFormat="1" applyFont="1" applyFill="1" applyBorder="1" applyAlignment="1">
      <alignment horizontal="right"/>
    </xf>
    <xf numFmtId="165" fontId="3" fillId="2" borderId="11" xfId="0" applyNumberFormat="1" applyFont="1" applyFill="1" applyBorder="1" applyAlignment="1">
      <alignment horizontal="right"/>
    </xf>
    <xf numFmtId="165" fontId="3" fillId="2" borderId="3" xfId="0" applyNumberFormat="1" applyFont="1" applyFill="1" applyBorder="1" applyAlignment="1">
      <alignment horizontal="right"/>
    </xf>
    <xf numFmtId="165" fontId="3" fillId="2" borderId="4" xfId="0" applyNumberFormat="1" applyFont="1" applyFill="1" applyBorder="1" applyAlignment="1">
      <alignment horizontal="right"/>
    </xf>
    <xf numFmtId="167" fontId="3" fillId="2" borderId="0" xfId="6" applyNumberFormat="1" applyFont="1" applyFill="1" applyBorder="1" applyAlignment="1">
      <alignment horizontal="right"/>
    </xf>
    <xf numFmtId="169" fontId="3" fillId="2" borderId="0" xfId="6" applyNumberFormat="1" applyFont="1" applyFill="1" applyBorder="1"/>
    <xf numFmtId="169" fontId="3" fillId="2" borderId="3" xfId="6" applyNumberFormat="1" applyFont="1" applyFill="1" applyBorder="1"/>
    <xf numFmtId="169" fontId="3" fillId="2" borderId="4" xfId="6" applyNumberFormat="1" applyFont="1" applyFill="1" applyBorder="1"/>
    <xf numFmtId="165" fontId="3" fillId="2" borderId="0" xfId="2" applyNumberFormat="1" applyFont="1" applyFill="1" applyBorder="1"/>
    <xf numFmtId="169" fontId="3" fillId="2" borderId="11" xfId="2" applyNumberFormat="1" applyFont="1" applyFill="1" applyBorder="1"/>
    <xf numFmtId="169" fontId="3" fillId="2" borderId="13" xfId="2" applyNumberFormat="1" applyFont="1" applyFill="1" applyBorder="1"/>
    <xf numFmtId="169" fontId="3" fillId="2" borderId="0" xfId="2" applyNumberFormat="1" applyFont="1" applyFill="1" applyBorder="1" applyAlignment="1">
      <alignment horizontal="right"/>
    </xf>
    <xf numFmtId="165" fontId="3" fillId="2" borderId="3" xfId="0" applyNumberFormat="1" applyFont="1" applyFill="1" applyBorder="1"/>
    <xf numFmtId="169" fontId="3" fillId="2" borderId="4" xfId="2" applyNumberFormat="1" applyFont="1" applyFill="1" applyBorder="1"/>
    <xf numFmtId="165" fontId="3" fillId="2" borderId="2" xfId="2" applyNumberFormat="1" applyFont="1" applyFill="1" applyBorder="1" applyAlignment="1">
      <alignment horizontal="right"/>
    </xf>
    <xf numFmtId="167" fontId="3" fillId="2" borderId="12" xfId="0" applyNumberFormat="1" applyFont="1" applyFill="1" applyBorder="1"/>
    <xf numFmtId="167" fontId="3" fillId="2" borderId="11" xfId="0" applyNumberFormat="1" applyFont="1" applyFill="1" applyBorder="1"/>
    <xf numFmtId="167" fontId="3" fillId="2" borderId="13" xfId="0" applyNumberFormat="1" applyFont="1" applyFill="1" applyBorder="1"/>
    <xf numFmtId="167" fontId="3" fillId="2" borderId="11" xfId="0" applyNumberFormat="1" applyFont="1" applyFill="1" applyBorder="1" applyAlignment="1">
      <alignment horizontal="right"/>
    </xf>
    <xf numFmtId="0" fontId="4" fillId="2" borderId="2" xfId="0" quotePrefix="1" applyNumberFormat="1" applyFont="1" applyFill="1" applyBorder="1" applyAlignment="1">
      <alignment horizontal="right" wrapText="1"/>
    </xf>
    <xf numFmtId="165" fontId="4" fillId="2" borderId="2" xfId="0" applyNumberFormat="1" applyFont="1" applyFill="1" applyBorder="1" applyAlignment="1">
      <alignment horizontal="right"/>
    </xf>
    <xf numFmtId="172" fontId="3" fillId="2" borderId="2" xfId="0" applyNumberFormat="1" applyFont="1" applyFill="1" applyBorder="1" applyAlignment="1">
      <alignment horizontal="right"/>
    </xf>
    <xf numFmtId="0" fontId="3" fillId="0" borderId="0" xfId="0" applyFont="1" applyFill="1" applyBorder="1" applyAlignment="1">
      <alignment wrapText="1"/>
    </xf>
    <xf numFmtId="177" fontId="3" fillId="2" borderId="0" xfId="0" applyNumberFormat="1" applyFont="1" applyFill="1" applyBorder="1" applyAlignment="1">
      <alignment horizontal="right"/>
    </xf>
    <xf numFmtId="177" fontId="3" fillId="2" borderId="0" xfId="2" applyNumberFormat="1" applyFont="1" applyFill="1" applyBorder="1" applyAlignment="1">
      <alignment horizontal="right"/>
    </xf>
    <xf numFmtId="167" fontId="3" fillId="2" borderId="14" xfId="0" applyNumberFormat="1" applyFont="1" applyFill="1" applyBorder="1" applyAlignment="1">
      <alignment horizontal="right"/>
    </xf>
    <xf numFmtId="177" fontId="3" fillId="2" borderId="0" xfId="0" applyNumberFormat="1" applyFont="1" applyFill="1" applyBorder="1"/>
    <xf numFmtId="165" fontId="2" fillId="2" borderId="0" xfId="0" applyNumberFormat="1" applyFont="1" applyFill="1" applyBorder="1" applyAlignment="1">
      <alignment horizontal="center"/>
    </xf>
    <xf numFmtId="165" fontId="2" fillId="2" borderId="2" xfId="0" applyNumberFormat="1" applyFont="1" applyFill="1" applyBorder="1" applyAlignment="1">
      <alignment horizontal="center"/>
    </xf>
    <xf numFmtId="165" fontId="2" fillId="2" borderId="1" xfId="0" applyNumberFormat="1" applyFont="1" applyFill="1" applyBorder="1" applyAlignment="1">
      <alignment horizontal="center" vertical="center"/>
    </xf>
    <xf numFmtId="167" fontId="3" fillId="0" borderId="0" xfId="2" applyNumberFormat="1" applyFont="1" applyFill="1" applyBorder="1" applyAlignment="1">
      <alignment horizontal="right"/>
    </xf>
    <xf numFmtId="167" fontId="3" fillId="0" borderId="0" xfId="0" applyNumberFormat="1" applyFont="1" applyFill="1" applyBorder="1" applyAlignment="1">
      <alignment horizontal="right"/>
    </xf>
    <xf numFmtId="165" fontId="2" fillId="2" borderId="9" xfId="0" applyNumberFormat="1" applyFont="1" applyFill="1" applyBorder="1" applyAlignment="1">
      <alignment horizontal="center"/>
    </xf>
    <xf numFmtId="165" fontId="2" fillId="2" borderId="8" xfId="0" applyNumberFormat="1" applyFont="1" applyFill="1" applyBorder="1" applyAlignment="1">
      <alignment horizontal="center"/>
    </xf>
    <xf numFmtId="0" fontId="3" fillId="2" borderId="8" xfId="0" applyFont="1" applyFill="1" applyBorder="1" applyAlignment="1"/>
    <xf numFmtId="0" fontId="3" fillId="2" borderId="10" xfId="0" applyFont="1" applyFill="1" applyBorder="1" applyAlignment="1"/>
    <xf numFmtId="165" fontId="2" fillId="2" borderId="1" xfId="0" applyNumberFormat="1" applyFont="1" applyFill="1" applyBorder="1" applyAlignment="1">
      <alignment horizontal="center"/>
    </xf>
    <xf numFmtId="165" fontId="2" fillId="2" borderId="0" xfId="0" applyNumberFormat="1" applyFont="1" applyFill="1" applyBorder="1" applyAlignment="1">
      <alignment horizontal="center"/>
    </xf>
    <xf numFmtId="165" fontId="2" fillId="2" borderId="2" xfId="0" applyNumberFormat="1" applyFont="1" applyFill="1" applyBorder="1" applyAlignment="1">
      <alignment horizontal="center"/>
    </xf>
    <xf numFmtId="0" fontId="4" fillId="2" borderId="1" xfId="0" applyFont="1" applyFill="1" applyBorder="1" applyAlignment="1">
      <alignment wrapText="1"/>
    </xf>
    <xf numFmtId="0" fontId="4" fillId="2" borderId="0" xfId="0" applyFont="1" applyFill="1" applyBorder="1" applyAlignment="1">
      <alignment wrapText="1"/>
    </xf>
    <xf numFmtId="0" fontId="3" fillId="2" borderId="0" xfId="0" applyFont="1" applyFill="1" applyBorder="1" applyAlignment="1">
      <alignment wrapText="1"/>
    </xf>
    <xf numFmtId="0" fontId="3" fillId="2" borderId="2" xfId="0" applyFont="1" applyFill="1" applyBorder="1" applyAlignment="1">
      <alignment wrapText="1"/>
    </xf>
    <xf numFmtId="0" fontId="3" fillId="2" borderId="5"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wrapText="1"/>
    </xf>
    <xf numFmtId="165" fontId="4" fillId="2" borderId="9" xfId="0" applyNumberFormat="1" applyFont="1" applyFill="1" applyBorder="1" applyAlignment="1">
      <alignment horizontal="left" wrapText="1"/>
    </xf>
    <xf numFmtId="165" fontId="4" fillId="2" borderId="8" xfId="0" applyNumberFormat="1" applyFont="1" applyFill="1" applyBorder="1" applyAlignment="1">
      <alignment horizontal="left" wrapText="1"/>
    </xf>
    <xf numFmtId="165" fontId="4" fillId="2" borderId="10" xfId="0" applyNumberFormat="1" applyFont="1" applyFill="1" applyBorder="1" applyAlignment="1">
      <alignment horizontal="left" wrapText="1"/>
    </xf>
    <xf numFmtId="165" fontId="4" fillId="2" borderId="5" xfId="0" applyNumberFormat="1" applyFont="1" applyFill="1" applyBorder="1" applyAlignment="1">
      <alignment horizontal="left" wrapText="1"/>
    </xf>
    <xf numFmtId="165" fontId="4" fillId="2" borderId="6" xfId="0" applyNumberFormat="1" applyFont="1" applyFill="1" applyBorder="1" applyAlignment="1">
      <alignment horizontal="left" wrapText="1"/>
    </xf>
    <xf numFmtId="165" fontId="4" fillId="2" borderId="7" xfId="0" applyNumberFormat="1" applyFont="1" applyFill="1" applyBorder="1" applyAlignment="1">
      <alignment horizontal="left" wrapText="1"/>
    </xf>
    <xf numFmtId="165" fontId="2" fillId="2" borderId="10" xfId="0" applyNumberFormat="1" applyFont="1" applyFill="1" applyBorder="1" applyAlignment="1">
      <alignment horizontal="center"/>
    </xf>
    <xf numFmtId="0" fontId="4" fillId="2" borderId="0" xfId="0" quotePrefix="1" applyNumberFormat="1" applyFont="1" applyFill="1" applyBorder="1" applyAlignment="1">
      <alignment horizontal="center"/>
    </xf>
    <xf numFmtId="0" fontId="4" fillId="2" borderId="2" xfId="0" quotePrefix="1" applyNumberFormat="1" applyFont="1" applyFill="1" applyBorder="1" applyAlignment="1">
      <alignment horizont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2" borderId="15" xfId="0" applyFont="1" applyFill="1" applyBorder="1" applyAlignment="1">
      <alignment horizontal="left"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165" fontId="2" fillId="2" borderId="1"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0" fontId="2" fillId="2" borderId="19"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20" xfId="0" applyNumberFormat="1" applyFont="1" applyFill="1" applyBorder="1" applyAlignment="1">
      <alignment horizontal="center"/>
    </xf>
    <xf numFmtId="0" fontId="2" fillId="2" borderId="4" xfId="0" applyNumberFormat="1" applyFont="1" applyFill="1" applyBorder="1" applyAlignment="1">
      <alignment horizontal="center"/>
    </xf>
  </cellXfs>
  <cellStyles count="9">
    <cellStyle name="Comma" xfId="8" builtinId="3"/>
    <cellStyle name="Comma 2" xfId="4" xr:uid="{00000000-0005-0000-0000-000001000000}"/>
    <cellStyle name="Comma 2 2" xfId="7" xr:uid="{00000000-0005-0000-0000-000002000000}"/>
    <cellStyle name="Comma 3" xfId="5" xr:uid="{00000000-0005-0000-0000-000003000000}"/>
    <cellStyle name="Euro" xfId="1" xr:uid="{00000000-0005-0000-0000-000004000000}"/>
    <cellStyle name="Normal" xfId="0" builtinId="0"/>
    <cellStyle name="Percent" xfId="2" builtinId="5"/>
    <cellStyle name="Percent 2" xfId="3" xr:uid="{00000000-0005-0000-0000-000007000000}"/>
    <cellStyle name="Percent 2 2" xfId="6"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P52"/>
  <sheetViews>
    <sheetView tabSelected="1" zoomScale="70" zoomScaleNormal="70" zoomScaleSheetLayoutView="80" workbookViewId="0">
      <selection activeCell="A53" sqref="A53"/>
    </sheetView>
  </sheetViews>
  <sheetFormatPr defaultColWidth="10.58203125" defaultRowHeight="15.5"/>
  <cols>
    <col min="1" max="1" width="65.25" style="65" customWidth="1"/>
    <col min="2" max="6" width="12.58203125" style="65" customWidth="1"/>
    <col min="7" max="7" width="12.58203125" style="76" customWidth="1"/>
    <col min="8" max="16384" width="10.58203125" style="65"/>
  </cols>
  <sheetData>
    <row r="1" spans="1:250" s="31" customFormat="1">
      <c r="A1" s="126" t="s">
        <v>28</v>
      </c>
      <c r="B1" s="127"/>
      <c r="C1" s="127"/>
      <c r="D1" s="127"/>
      <c r="E1" s="128"/>
      <c r="F1" s="129"/>
    </row>
    <row r="2" spans="1:250" s="31" customFormat="1">
      <c r="A2" s="1"/>
      <c r="B2" s="2"/>
      <c r="C2" s="2"/>
      <c r="D2" s="2"/>
      <c r="E2" s="2"/>
      <c r="F2" s="32"/>
    </row>
    <row r="3" spans="1:250" s="31" customFormat="1">
      <c r="A3" s="130" t="s">
        <v>32</v>
      </c>
      <c r="B3" s="131"/>
      <c r="C3" s="131"/>
      <c r="D3" s="131"/>
      <c r="E3" s="131"/>
      <c r="F3" s="132"/>
      <c r="G3" s="65"/>
    </row>
    <row r="4" spans="1:250" s="31" customFormat="1">
      <c r="A4" s="43"/>
      <c r="B4" s="52"/>
      <c r="C4" s="52"/>
      <c r="D4" s="52"/>
      <c r="E4" s="52"/>
      <c r="F4" s="3"/>
    </row>
    <row r="5" spans="1:250" s="68" customFormat="1">
      <c r="A5" s="4"/>
      <c r="B5" s="79">
        <v>2022</v>
      </c>
      <c r="C5" s="79">
        <v>2021</v>
      </c>
      <c r="D5" s="79">
        <v>2020</v>
      </c>
      <c r="E5" s="79">
        <v>2019</v>
      </c>
      <c r="F5" s="113">
        <v>2018</v>
      </c>
      <c r="G5" s="66"/>
      <c r="H5" s="67"/>
      <c r="I5" s="67"/>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row>
    <row r="6" spans="1:250" s="68" customFormat="1" ht="17.25" customHeight="1">
      <c r="A6" s="4"/>
      <c r="B6" s="26" t="s">
        <v>22</v>
      </c>
      <c r="C6" s="26" t="s">
        <v>22</v>
      </c>
      <c r="D6" s="26" t="s">
        <v>22</v>
      </c>
      <c r="E6" s="26" t="s">
        <v>22</v>
      </c>
      <c r="F6" s="33" t="s">
        <v>22</v>
      </c>
      <c r="G6" s="66"/>
      <c r="H6" s="67"/>
      <c r="I6" s="67"/>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row>
    <row r="7" spans="1:250" s="68" customFormat="1" ht="17.25" customHeight="1">
      <c r="A7" s="4"/>
      <c r="B7" s="26"/>
      <c r="C7" s="26"/>
      <c r="D7" s="26"/>
      <c r="E7" s="26"/>
      <c r="F7" s="33"/>
      <c r="G7" s="66"/>
      <c r="H7" s="67"/>
      <c r="I7" s="67"/>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row>
    <row r="8" spans="1:250" s="31" customFormat="1">
      <c r="A8" s="53" t="s">
        <v>37</v>
      </c>
      <c r="B8" s="7"/>
      <c r="C8" s="7"/>
      <c r="D8" s="7"/>
      <c r="E8" s="7"/>
      <c r="F8" s="8"/>
    </row>
    <row r="9" spans="1:250" s="72" customFormat="1">
      <c r="A9" s="9" t="s">
        <v>1</v>
      </c>
      <c r="B9" s="54">
        <v>645.49999999999989</v>
      </c>
      <c r="C9" s="54">
        <v>548.70000000000005</v>
      </c>
      <c r="D9" s="54">
        <v>661.3</v>
      </c>
      <c r="E9" s="54">
        <v>889.10000000000014</v>
      </c>
      <c r="F9" s="29">
        <v>866.4</v>
      </c>
    </row>
    <row r="10" spans="1:250" s="72" customFormat="1">
      <c r="A10" s="9" t="s">
        <v>7</v>
      </c>
      <c r="B10" s="54">
        <v>-106.69999999999999</v>
      </c>
      <c r="C10" s="54">
        <v>-56.199999999999996</v>
      </c>
      <c r="D10" s="54">
        <v>-247.60000000000002</v>
      </c>
      <c r="E10" s="54">
        <v>-243.5</v>
      </c>
      <c r="F10" s="94">
        <v>-227</v>
      </c>
    </row>
    <row r="11" spans="1:250" s="72" customFormat="1">
      <c r="A11" s="9" t="s">
        <v>2</v>
      </c>
      <c r="B11" s="95">
        <v>538.79999999999995</v>
      </c>
      <c r="C11" s="95">
        <v>492.50000000000006</v>
      </c>
      <c r="D11" s="95">
        <v>413.69999999999993</v>
      </c>
      <c r="E11" s="95">
        <v>645.60000000000014</v>
      </c>
      <c r="F11" s="29">
        <v>639.4</v>
      </c>
    </row>
    <row r="12" spans="1:250" s="31" customFormat="1">
      <c r="A12" s="43" t="s">
        <v>43</v>
      </c>
      <c r="B12" s="54">
        <v>77.400000000000091</v>
      </c>
      <c r="C12" s="54">
        <v>67.699999999999989</v>
      </c>
      <c r="D12" s="54">
        <v>-28.800000000000068</v>
      </c>
      <c r="E12" s="54">
        <v>114.00000000000011</v>
      </c>
      <c r="F12" s="29">
        <v>109.29999999999995</v>
      </c>
    </row>
    <row r="13" spans="1:250" s="31" customFormat="1">
      <c r="A13" s="43" t="s">
        <v>30</v>
      </c>
      <c r="B13" s="88">
        <v>0</v>
      </c>
      <c r="C13" s="88">
        <v>0</v>
      </c>
      <c r="D13" s="88">
        <v>-11.9</v>
      </c>
      <c r="E13" s="88">
        <v>0</v>
      </c>
      <c r="F13" s="94">
        <v>0</v>
      </c>
    </row>
    <row r="14" spans="1:250" s="71" customFormat="1">
      <c r="A14" s="12" t="s">
        <v>44</v>
      </c>
      <c r="B14" s="54">
        <f>SUM(B12:B13)</f>
        <v>77.400000000000091</v>
      </c>
      <c r="C14" s="54">
        <v>67.699999999999989</v>
      </c>
      <c r="D14" s="54">
        <v>-40.700000000000067</v>
      </c>
      <c r="E14" s="54">
        <v>114.00000000000011</v>
      </c>
      <c r="F14" s="29">
        <v>109.29999999999995</v>
      </c>
      <c r="G14" s="72"/>
      <c r="H14" s="72"/>
    </row>
    <row r="15" spans="1:250" s="71" customFormat="1">
      <c r="A15" s="11" t="s">
        <v>27</v>
      </c>
      <c r="B15" s="88">
        <v>-20.6</v>
      </c>
      <c r="C15" s="88">
        <v>-25.8</v>
      </c>
      <c r="D15" s="54">
        <v>-23.5</v>
      </c>
      <c r="E15" s="54">
        <v>-42.2</v>
      </c>
      <c r="F15" s="29">
        <v>-33.9</v>
      </c>
      <c r="G15" s="72"/>
      <c r="H15" s="74"/>
    </row>
    <row r="16" spans="1:250" s="31" customFormat="1">
      <c r="A16" s="43" t="s">
        <v>45</v>
      </c>
      <c r="B16" s="96">
        <v>56.80000000000009</v>
      </c>
      <c r="C16" s="96">
        <v>41.899999999999991</v>
      </c>
      <c r="D16" s="96">
        <v>-64.200000000000074</v>
      </c>
      <c r="E16" s="96">
        <v>71.800000000000111</v>
      </c>
      <c r="F16" s="97">
        <v>75.399999999999949</v>
      </c>
    </row>
    <row r="17" spans="1:9" s="71" customFormat="1">
      <c r="A17" s="12"/>
      <c r="B17" s="54"/>
      <c r="C17" s="54"/>
      <c r="D17" s="54"/>
      <c r="E17" s="54"/>
      <c r="F17" s="29"/>
      <c r="G17" s="72"/>
      <c r="H17" s="72"/>
      <c r="I17" s="72"/>
    </row>
    <row r="18" spans="1:9" s="71" customFormat="1">
      <c r="A18" s="12" t="s">
        <v>58</v>
      </c>
      <c r="B18" s="54">
        <v>25.6</v>
      </c>
      <c r="C18" s="54">
        <v>18.8</v>
      </c>
      <c r="D18" s="54">
        <v>-28.9</v>
      </c>
      <c r="E18" s="54">
        <v>32.200000000000003</v>
      </c>
      <c r="F18" s="29">
        <v>33.799999999999997</v>
      </c>
      <c r="G18" s="72"/>
      <c r="H18" s="72"/>
      <c r="I18" s="72"/>
    </row>
    <row r="19" spans="1:9" s="71" customFormat="1">
      <c r="A19" s="12" t="s">
        <v>9</v>
      </c>
      <c r="B19" s="76">
        <v>9.1999999999999993</v>
      </c>
      <c r="C19" s="54">
        <v>8</v>
      </c>
      <c r="D19" s="54">
        <v>0</v>
      </c>
      <c r="E19" s="54">
        <v>12.399999999999999</v>
      </c>
      <c r="F19" s="29">
        <v>12.399999999999999</v>
      </c>
      <c r="G19" s="72"/>
      <c r="H19" s="72"/>
      <c r="I19" s="72"/>
    </row>
    <row r="20" spans="1:9" s="71" customFormat="1">
      <c r="A20" s="12"/>
      <c r="B20" s="98"/>
      <c r="C20" s="98"/>
      <c r="D20" s="98"/>
      <c r="E20" s="98"/>
      <c r="F20" s="34"/>
      <c r="G20" s="72"/>
      <c r="H20" s="72"/>
      <c r="I20" s="72"/>
    </row>
    <row r="21" spans="1:9" s="71" customFormat="1">
      <c r="A21" s="13" t="s">
        <v>21</v>
      </c>
      <c r="B21" s="45"/>
      <c r="C21" s="45"/>
      <c r="D21" s="45"/>
      <c r="E21" s="45"/>
      <c r="F21" s="46"/>
      <c r="G21" s="72"/>
      <c r="H21" s="72"/>
      <c r="I21" s="72"/>
    </row>
    <row r="22" spans="1:9" s="71" customFormat="1">
      <c r="A22" s="11" t="s">
        <v>35</v>
      </c>
      <c r="B22" s="99">
        <v>65.600000000000023</v>
      </c>
      <c r="C22" s="99">
        <v>54.5</v>
      </c>
      <c r="D22" s="99">
        <v>-11.700000000000017</v>
      </c>
      <c r="E22" s="99">
        <v>115.10000000000005</v>
      </c>
      <c r="F22" s="35">
        <v>113.80000000000001</v>
      </c>
      <c r="G22" s="72"/>
      <c r="H22" s="72"/>
      <c r="I22" s="72"/>
    </row>
    <row r="23" spans="1:9" s="71" customFormat="1">
      <c r="A23" s="11" t="s">
        <v>48</v>
      </c>
      <c r="B23" s="30">
        <v>17.699999999999989</v>
      </c>
      <c r="C23" s="30">
        <v>18.40000000000002</v>
      </c>
      <c r="D23" s="30">
        <v>3.5</v>
      </c>
      <c r="E23" s="30">
        <v>10.5</v>
      </c>
      <c r="F23" s="35">
        <v>15.699999999999989</v>
      </c>
      <c r="G23" s="72"/>
      <c r="H23" s="72"/>
      <c r="I23" s="72"/>
    </row>
    <row r="24" spans="1:9" s="71" customFormat="1">
      <c r="A24" s="11" t="s">
        <v>49</v>
      </c>
      <c r="B24" s="30">
        <v>8.7999999999999865</v>
      </c>
      <c r="C24" s="30">
        <v>8.7000000000000064</v>
      </c>
      <c r="D24" s="30">
        <v>-7.9000000000000057</v>
      </c>
      <c r="E24" s="30">
        <v>3.2000000000000171</v>
      </c>
      <c r="F24" s="3">
        <v>-5.5999999999999943</v>
      </c>
      <c r="G24" s="72"/>
      <c r="H24" s="72"/>
      <c r="I24" s="72"/>
    </row>
    <row r="25" spans="1:9" s="71" customFormat="1">
      <c r="A25" s="11" t="s">
        <v>10</v>
      </c>
      <c r="B25" s="99">
        <v>-14.7</v>
      </c>
      <c r="C25" s="99">
        <v>-13.899999999999997</v>
      </c>
      <c r="D25" s="99">
        <v>-12.700000000000001</v>
      </c>
      <c r="E25" s="99">
        <v>-14.799999999999999</v>
      </c>
      <c r="F25" s="35">
        <v>-14.6</v>
      </c>
      <c r="G25" s="72"/>
      <c r="H25" s="72"/>
      <c r="I25" s="72"/>
    </row>
    <row r="26" spans="1:9" s="71" customFormat="1">
      <c r="A26" s="43" t="s">
        <v>46</v>
      </c>
      <c r="B26" s="103">
        <f>SUM(B22:B25)</f>
        <v>77.399999999999991</v>
      </c>
      <c r="C26" s="103">
        <v>67.700000000000031</v>
      </c>
      <c r="D26" s="103">
        <v>-28.800000000000068</v>
      </c>
      <c r="E26" s="103">
        <v>114.00000000000007</v>
      </c>
      <c r="F26" s="104">
        <v>109.30000000000001</v>
      </c>
      <c r="G26" s="72"/>
      <c r="H26" s="72"/>
      <c r="I26" s="72"/>
    </row>
    <row r="27" spans="1:9" s="71" customFormat="1">
      <c r="A27" s="43" t="s">
        <v>30</v>
      </c>
      <c r="B27" s="102">
        <v>0</v>
      </c>
      <c r="C27" s="102">
        <v>0</v>
      </c>
      <c r="D27" s="105">
        <v>-11.9</v>
      </c>
      <c r="E27" s="105" t="s">
        <v>47</v>
      </c>
      <c r="F27" s="108" t="s">
        <v>47</v>
      </c>
      <c r="G27" s="72"/>
      <c r="H27" s="72"/>
      <c r="I27" s="72"/>
    </row>
    <row r="28" spans="1:9" s="71" customFormat="1">
      <c r="A28" s="11" t="s">
        <v>50</v>
      </c>
      <c r="B28" s="100">
        <f>SUM(B26:B27)</f>
        <v>77.399999999999991</v>
      </c>
      <c r="C28" s="100">
        <v>67.700000000000031</v>
      </c>
      <c r="D28" s="100">
        <v>-40.700000000000067</v>
      </c>
      <c r="E28" s="100">
        <v>114.00000000000007</v>
      </c>
      <c r="F28" s="101">
        <v>109.30000000000001</v>
      </c>
      <c r="G28" s="72"/>
      <c r="H28" s="72"/>
      <c r="I28" s="72"/>
    </row>
    <row r="29" spans="1:9" s="71" customFormat="1">
      <c r="A29" s="9"/>
      <c r="B29" s="99"/>
      <c r="C29" s="99"/>
      <c r="D29" s="99"/>
      <c r="E29" s="99"/>
      <c r="F29" s="35"/>
      <c r="G29" s="72"/>
      <c r="H29" s="72"/>
      <c r="I29" s="72"/>
    </row>
    <row r="30" spans="1:9" s="71" customFormat="1">
      <c r="A30" s="11"/>
      <c r="B30" s="14"/>
      <c r="C30" s="14"/>
      <c r="D30" s="14"/>
      <c r="E30" s="14"/>
      <c r="F30" s="35"/>
      <c r="G30" s="72"/>
      <c r="H30" s="72"/>
      <c r="I30" s="72"/>
    </row>
    <row r="31" spans="1:9" s="71" customFormat="1">
      <c r="A31" s="53" t="s">
        <v>11</v>
      </c>
      <c r="B31" s="45"/>
      <c r="C31" s="45"/>
      <c r="D31" s="45"/>
      <c r="E31" s="45"/>
      <c r="F31" s="46"/>
      <c r="G31" s="72"/>
      <c r="H31" s="72"/>
      <c r="I31" s="72"/>
    </row>
    <row r="32" spans="1:9" s="71" customFormat="1">
      <c r="A32" s="9" t="s">
        <v>25</v>
      </c>
      <c r="B32" s="45"/>
      <c r="C32" s="45"/>
      <c r="D32" s="45"/>
      <c r="E32" s="45"/>
      <c r="F32" s="15"/>
      <c r="G32" s="72"/>
      <c r="H32" s="72"/>
      <c r="I32" s="72"/>
    </row>
    <row r="33" spans="1:9" s="71" customFormat="1">
      <c r="A33" s="9" t="s">
        <v>31</v>
      </c>
      <c r="B33" s="52">
        <v>659.5</v>
      </c>
      <c r="C33" s="52">
        <v>543.5</v>
      </c>
      <c r="D33" s="52">
        <v>482.3</v>
      </c>
      <c r="E33" s="52">
        <v>721.39999999999986</v>
      </c>
      <c r="F33" s="35">
        <v>742.80000000000007</v>
      </c>
      <c r="G33" s="72"/>
      <c r="H33" s="72"/>
      <c r="I33" s="72"/>
    </row>
    <row r="34" spans="1:9" s="71" customFormat="1">
      <c r="A34" s="9" t="s">
        <v>26</v>
      </c>
      <c r="B34" s="54">
        <v>209.3</v>
      </c>
      <c r="C34" s="76">
        <v>173.3</v>
      </c>
      <c r="D34" s="54">
        <v>186.8</v>
      </c>
      <c r="E34" s="54">
        <v>252.2</v>
      </c>
      <c r="F34" s="3">
        <v>250</v>
      </c>
      <c r="G34" s="72"/>
      <c r="H34" s="72"/>
      <c r="I34" s="72"/>
    </row>
    <row r="35" spans="1:9" s="71" customFormat="1">
      <c r="A35" s="43" t="s">
        <v>6</v>
      </c>
      <c r="B35" s="95">
        <f>SUM(B33:B34)</f>
        <v>868.8</v>
      </c>
      <c r="C35" s="95">
        <v>716.8</v>
      </c>
      <c r="D35" s="95">
        <v>669.1</v>
      </c>
      <c r="E35" s="95">
        <v>973.59999999999991</v>
      </c>
      <c r="F35" s="104">
        <v>992.80000000000007</v>
      </c>
      <c r="G35" s="72"/>
      <c r="H35" s="72"/>
      <c r="I35" s="72"/>
    </row>
    <row r="36" spans="1:9" s="71" customFormat="1">
      <c r="A36" s="11" t="s">
        <v>12</v>
      </c>
      <c r="B36" s="52">
        <v>-548.79999999999995</v>
      </c>
      <c r="C36" s="52">
        <v>-471.6</v>
      </c>
      <c r="D36" s="52">
        <v>-492</v>
      </c>
      <c r="E36" s="52">
        <v>-676.4</v>
      </c>
      <c r="F36" s="3">
        <v>-698.3</v>
      </c>
      <c r="G36" s="72"/>
      <c r="H36" s="72"/>
      <c r="I36" s="72"/>
    </row>
    <row r="37" spans="1:9" s="71" customFormat="1">
      <c r="A37" s="12" t="s">
        <v>29</v>
      </c>
      <c r="B37" s="54">
        <f>B38-(SUM(B35,B36))</f>
        <v>125.20000000000027</v>
      </c>
      <c r="C37" s="54">
        <v>121.90000000000009</v>
      </c>
      <c r="D37" s="54">
        <v>193.39999999999986</v>
      </c>
      <c r="E37" s="54">
        <v>139.19999999999993</v>
      </c>
      <c r="F37" s="94">
        <v>138.49999999999977</v>
      </c>
      <c r="G37" s="72"/>
      <c r="H37" s="72"/>
      <c r="I37" s="72"/>
    </row>
    <row r="38" spans="1:9" s="71" customFormat="1">
      <c r="A38" s="11" t="s">
        <v>13</v>
      </c>
      <c r="B38" s="106">
        <v>445.20000000000027</v>
      </c>
      <c r="C38" s="106">
        <v>367.1</v>
      </c>
      <c r="D38" s="106">
        <v>370.49999999999989</v>
      </c>
      <c r="E38" s="106">
        <v>436.39999999999986</v>
      </c>
      <c r="F38" s="107">
        <v>432.99999999999989</v>
      </c>
      <c r="G38" s="72"/>
      <c r="H38" s="72"/>
      <c r="I38" s="72"/>
    </row>
    <row r="39" spans="1:9" s="71" customFormat="1">
      <c r="A39" s="9"/>
      <c r="B39" s="52"/>
      <c r="C39" s="52"/>
      <c r="D39" s="52"/>
      <c r="E39" s="52"/>
      <c r="F39" s="35"/>
      <c r="G39" s="72"/>
      <c r="H39" s="72"/>
      <c r="I39" s="72"/>
    </row>
    <row r="40" spans="1:9" s="71" customFormat="1">
      <c r="A40" s="43"/>
      <c r="B40" s="54"/>
      <c r="C40" s="54"/>
      <c r="D40" s="54"/>
      <c r="E40" s="54"/>
      <c r="F40" s="3"/>
      <c r="G40" s="72"/>
      <c r="H40" s="72"/>
      <c r="I40" s="72"/>
    </row>
    <row r="41" spans="1:9" s="71" customFormat="1">
      <c r="A41" s="16" t="s">
        <v>14</v>
      </c>
      <c r="B41" s="54"/>
      <c r="C41" s="54"/>
      <c r="D41" s="54"/>
      <c r="E41" s="54"/>
      <c r="F41" s="29"/>
      <c r="G41" s="72"/>
      <c r="H41" s="72"/>
      <c r="I41" s="72"/>
    </row>
    <row r="42" spans="1:9" s="31" customFormat="1">
      <c r="A42" s="12" t="s">
        <v>15</v>
      </c>
      <c r="B42" s="54">
        <f>-B36/B38</f>
        <v>1.2327044025157223</v>
      </c>
      <c r="C42" s="54">
        <f>-C36/C38</f>
        <v>1.2846635794061563</v>
      </c>
      <c r="D42" s="54">
        <f>-D36/D38</f>
        <v>1.3279352226720651</v>
      </c>
      <c r="E42" s="54">
        <f>-E36/E38</f>
        <v>1.5499541704857933</v>
      </c>
      <c r="F42" s="29">
        <f>-F36/F38</f>
        <v>1.6127020785219404</v>
      </c>
      <c r="G42" s="72"/>
    </row>
    <row r="43" spans="1:9" s="31" customFormat="1">
      <c r="A43" s="12" t="s">
        <v>56</v>
      </c>
      <c r="B43" s="54">
        <v>2.1864904552129238</v>
      </c>
      <c r="C43" s="54">
        <v>2.5277777777777772</v>
      </c>
      <c r="D43" s="54">
        <v>2.0581818181818168</v>
      </c>
      <c r="E43" s="54">
        <v>3.028346456692915</v>
      </c>
      <c r="F43" s="29">
        <v>3.1162393162393158</v>
      </c>
      <c r="G43" s="72"/>
    </row>
    <row r="44" spans="1:9" s="31" customFormat="1">
      <c r="A44" s="12" t="s">
        <v>16</v>
      </c>
      <c r="B44" s="54">
        <f>-B35/B36</f>
        <v>1.5830903790087465</v>
      </c>
      <c r="C44" s="54">
        <f t="shared" ref="C44:F44" si="0">-C35/C36</f>
        <v>1.5199321458863442</v>
      </c>
      <c r="D44" s="54">
        <f t="shared" si="0"/>
        <v>1.3599593495934961</v>
      </c>
      <c r="E44" s="54">
        <f t="shared" si="0"/>
        <v>1.439384979302188</v>
      </c>
      <c r="F44" s="29">
        <f t="shared" si="0"/>
        <v>1.4217385078046687</v>
      </c>
      <c r="G44" s="72"/>
    </row>
    <row r="45" spans="1:9" s="31" customFormat="1">
      <c r="A45" s="12" t="s">
        <v>17</v>
      </c>
      <c r="B45" s="48">
        <f>-ROUND(B36,1)/ROUND(B35,1)</f>
        <v>0.63167587476979736</v>
      </c>
      <c r="C45" s="48">
        <v>0.65792410714285721</v>
      </c>
      <c r="D45" s="48">
        <v>0.73531609624869221</v>
      </c>
      <c r="E45" s="98">
        <v>0.69474116680361542</v>
      </c>
      <c r="F45" s="34">
        <v>0.70336422240128926</v>
      </c>
    </row>
    <row r="46" spans="1:9" s="71" customFormat="1">
      <c r="A46" s="11" t="s">
        <v>18</v>
      </c>
      <c r="B46" s="48">
        <f>ROUND(B38,1)/ROUND(B35,1)</f>
        <v>0.51243093922651939</v>
      </c>
      <c r="C46" s="48">
        <v>0.5121372767857143</v>
      </c>
      <c r="D46" s="48">
        <v>0.55372888955313104</v>
      </c>
      <c r="E46" s="98">
        <v>0.44823336072308956</v>
      </c>
      <c r="F46" s="34">
        <v>0.43614020950846094</v>
      </c>
      <c r="G46" s="72"/>
      <c r="H46" s="72"/>
      <c r="I46" s="72"/>
    </row>
    <row r="47" spans="1:9" s="71" customFormat="1">
      <c r="A47" s="9" t="s">
        <v>19</v>
      </c>
      <c r="B47" s="52">
        <v>222.2</v>
      </c>
      <c r="C47" s="52">
        <v>223.2</v>
      </c>
      <c r="D47" s="52">
        <v>222.4</v>
      </c>
      <c r="E47" s="65">
        <v>223.1</v>
      </c>
      <c r="F47" s="3">
        <v>223</v>
      </c>
      <c r="G47" s="72"/>
      <c r="H47" s="72"/>
      <c r="I47" s="72"/>
    </row>
    <row r="48" spans="1:9" s="71" customFormat="1" ht="5.15" customHeight="1">
      <c r="A48" s="11"/>
      <c r="B48" s="45"/>
      <c r="C48" s="45"/>
      <c r="D48" s="45"/>
      <c r="E48" s="45">
        <v>0</v>
      </c>
      <c r="F48" s="46">
        <v>0</v>
      </c>
      <c r="G48" s="72"/>
      <c r="H48" s="72"/>
      <c r="I48" s="72"/>
    </row>
    <row r="49" spans="1:9" s="71" customFormat="1" ht="16" thickBot="1">
      <c r="A49" s="25"/>
      <c r="B49" s="22"/>
      <c r="C49" s="22"/>
      <c r="D49" s="22"/>
      <c r="E49" s="22"/>
      <c r="F49" s="78"/>
      <c r="G49" s="72"/>
      <c r="H49" s="72"/>
      <c r="I49" s="72"/>
    </row>
    <row r="50" spans="1:9" s="31" customFormat="1" ht="16.5" customHeight="1">
      <c r="A50" s="55"/>
      <c r="B50" s="56"/>
      <c r="C50" s="56"/>
      <c r="D50" s="56"/>
      <c r="E50" s="56"/>
      <c r="F50" s="57"/>
      <c r="G50" s="58"/>
    </row>
    <row r="51" spans="1:9" s="75" customFormat="1" ht="13.5" customHeight="1">
      <c r="A51" s="133" t="s">
        <v>8</v>
      </c>
      <c r="B51" s="134"/>
      <c r="C51" s="134"/>
      <c r="D51" s="134"/>
      <c r="E51" s="135"/>
      <c r="F51" s="136"/>
      <c r="G51" s="116"/>
    </row>
    <row r="52" spans="1:9" s="31" customFormat="1" ht="21.75" customHeight="1" thickBot="1">
      <c r="A52" s="137"/>
      <c r="B52" s="138"/>
      <c r="C52" s="138"/>
      <c r="D52" s="138"/>
      <c r="E52" s="138"/>
      <c r="F52" s="139"/>
      <c r="G52" s="73"/>
    </row>
  </sheetData>
  <mergeCells count="3">
    <mergeCell ref="A1:F1"/>
    <mergeCell ref="A3:F3"/>
    <mergeCell ref="A51:F52"/>
  </mergeCells>
  <printOptions horizontalCentered="1"/>
  <pageMargins left="0.70866141732283472" right="0.70866141732283472" top="0.74803149606299213" bottom="0.74803149606299213" header="0.31496062992125984" footer="0.31496062992125984"/>
  <pageSetup paperSize="8" scale="96" orientation="portrait" r:id="rId1"/>
  <headerFooter alignWithMargins="0">
    <oddFooter>&amp;L&amp;Z&amp;F&amp;R&amp;D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DD558-56BC-4732-8DFC-1B7CF67117B0}">
  <sheetPr>
    <pageSetUpPr fitToPage="1"/>
  </sheetPr>
  <dimension ref="A1:IP65"/>
  <sheetViews>
    <sheetView showGridLines="0" zoomScale="70" zoomScaleNormal="70" zoomScaleSheetLayoutView="70" workbookViewId="0">
      <selection activeCell="J21" sqref="J21"/>
    </sheetView>
  </sheetViews>
  <sheetFormatPr defaultColWidth="10.58203125" defaultRowHeight="15.5"/>
  <cols>
    <col min="1" max="1" width="52.58203125" style="51" customWidth="1"/>
    <col min="2" max="11" width="11.58203125" style="51" customWidth="1"/>
    <col min="12" max="12" width="3.08203125" style="51" customWidth="1"/>
    <col min="13" max="13" width="2.75" style="51" customWidth="1"/>
    <col min="14" max="16384" width="10.58203125" style="51"/>
  </cols>
  <sheetData>
    <row r="1" spans="1:250" s="31" customFormat="1">
      <c r="A1" s="126" t="s">
        <v>28</v>
      </c>
      <c r="B1" s="127"/>
      <c r="C1" s="127"/>
      <c r="D1" s="127"/>
      <c r="E1" s="127"/>
      <c r="F1" s="127"/>
      <c r="G1" s="127"/>
      <c r="H1" s="127"/>
      <c r="I1" s="127"/>
      <c r="J1" s="127"/>
      <c r="K1" s="146"/>
      <c r="L1" s="65"/>
    </row>
    <row r="2" spans="1:250" s="31" customFormat="1">
      <c r="A2" s="1"/>
      <c r="B2" s="2"/>
      <c r="C2" s="2"/>
      <c r="D2" s="2"/>
      <c r="E2" s="2"/>
      <c r="F2" s="2"/>
      <c r="G2" s="2"/>
      <c r="H2" s="2"/>
      <c r="I2" s="2"/>
      <c r="J2" s="2"/>
      <c r="K2" s="32"/>
      <c r="L2" s="65"/>
    </row>
    <row r="3" spans="1:250" s="31" customFormat="1">
      <c r="A3" s="130" t="s">
        <v>32</v>
      </c>
      <c r="B3" s="131"/>
      <c r="C3" s="131"/>
      <c r="D3" s="131"/>
      <c r="E3" s="131"/>
      <c r="F3" s="131"/>
      <c r="G3" s="131"/>
      <c r="H3" s="131"/>
      <c r="I3" s="131"/>
      <c r="J3" s="131"/>
      <c r="K3" s="132"/>
      <c r="L3" s="65"/>
    </row>
    <row r="4" spans="1:250" s="31" customFormat="1">
      <c r="A4" s="43"/>
      <c r="B4" s="52"/>
      <c r="C4" s="52"/>
      <c r="D4" s="52"/>
      <c r="E4" s="52"/>
      <c r="F4" s="52"/>
      <c r="G4" s="52"/>
      <c r="H4" s="52"/>
      <c r="I4" s="52"/>
      <c r="J4" s="52"/>
      <c r="K4" s="3"/>
      <c r="L4" s="65"/>
    </row>
    <row r="5" spans="1:250" s="68" customFormat="1">
      <c r="A5" s="4"/>
      <c r="B5" s="147">
        <v>2022</v>
      </c>
      <c r="C5" s="147"/>
      <c r="D5" s="147">
        <v>2021</v>
      </c>
      <c r="E5" s="147"/>
      <c r="F5" s="147">
        <v>2020</v>
      </c>
      <c r="G5" s="147"/>
      <c r="H5" s="147">
        <v>2019</v>
      </c>
      <c r="I5" s="147"/>
      <c r="J5" s="147">
        <v>2018</v>
      </c>
      <c r="K5" s="148"/>
      <c r="L5" s="65"/>
      <c r="M5" s="31"/>
      <c r="N5" s="66"/>
      <c r="O5" s="66"/>
      <c r="P5" s="67"/>
      <c r="Q5" s="67"/>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row>
    <row r="6" spans="1:250" s="68" customFormat="1" ht="17.25" customHeight="1">
      <c r="A6" s="4"/>
      <c r="B6" s="26" t="s">
        <v>22</v>
      </c>
      <c r="C6" s="26" t="s">
        <v>20</v>
      </c>
      <c r="D6" s="26" t="s">
        <v>22</v>
      </c>
      <c r="E6" s="26" t="s">
        <v>20</v>
      </c>
      <c r="F6" s="26" t="s">
        <v>22</v>
      </c>
      <c r="G6" s="26" t="s">
        <v>20</v>
      </c>
      <c r="H6" s="26" t="s">
        <v>22</v>
      </c>
      <c r="I6" s="26" t="s">
        <v>20</v>
      </c>
      <c r="J6" s="26" t="s">
        <v>22</v>
      </c>
      <c r="K6" s="33" t="s">
        <v>20</v>
      </c>
      <c r="L6" s="65"/>
      <c r="M6" s="31"/>
      <c r="N6" s="66"/>
      <c r="O6" s="66"/>
      <c r="P6" s="67"/>
      <c r="Q6" s="67"/>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row>
    <row r="7" spans="1:250" s="68" customFormat="1" ht="17.25" customHeight="1">
      <c r="A7" s="53" t="s">
        <v>6</v>
      </c>
      <c r="B7" s="26"/>
      <c r="C7" s="26"/>
      <c r="D7" s="26"/>
      <c r="E7" s="26"/>
      <c r="F7" s="26"/>
      <c r="G7" s="26"/>
      <c r="H7" s="26"/>
      <c r="I7" s="26"/>
      <c r="J7" s="26"/>
      <c r="K7" s="33"/>
      <c r="L7" s="65"/>
      <c r="M7" s="31"/>
      <c r="N7" s="66"/>
      <c r="O7" s="66"/>
      <c r="P7" s="67"/>
      <c r="Q7" s="67"/>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row>
    <row r="8" spans="1:250" s="68" customFormat="1" ht="17.25" customHeight="1">
      <c r="A8" s="9" t="s">
        <v>0</v>
      </c>
      <c r="B8" s="49">
        <v>1733</v>
      </c>
      <c r="C8" s="40">
        <f>(B8-D8)/D8</f>
        <v>3.4742327735958309E-3</v>
      </c>
      <c r="D8" s="49">
        <v>1727</v>
      </c>
      <c r="E8" s="40">
        <f>(D8-F8)/F8</f>
        <v>2.67538644470868E-2</v>
      </c>
      <c r="F8" s="49">
        <v>1682</v>
      </c>
      <c r="G8" s="40">
        <v>-0.20246562351825509</v>
      </c>
      <c r="H8" s="49">
        <v>2109</v>
      </c>
      <c r="I8" s="40">
        <v>-8.344198174706649E-2</v>
      </c>
      <c r="J8" s="49">
        <v>2301</v>
      </c>
      <c r="K8" s="92">
        <v>4.7157453497511936E-3</v>
      </c>
      <c r="L8" s="65"/>
      <c r="M8" s="31"/>
      <c r="N8" s="66"/>
      <c r="O8" s="70"/>
      <c r="P8" s="67"/>
      <c r="Q8" s="67"/>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row>
    <row r="9" spans="1:250" s="68" customFormat="1" ht="17.25" customHeight="1">
      <c r="A9" s="43" t="s">
        <v>51</v>
      </c>
      <c r="B9" s="54">
        <v>1126.4000000000001</v>
      </c>
      <c r="C9" s="40">
        <f>(B9-D9)/D9</f>
        <v>0.14693004785663394</v>
      </c>
      <c r="D9" s="54">
        <v>982.09999999999991</v>
      </c>
      <c r="E9" s="40">
        <f>(D9-F9)/F9</f>
        <v>0.27182077182077163</v>
      </c>
      <c r="F9" s="54">
        <v>772.2</v>
      </c>
      <c r="G9" s="40">
        <v>-0.42926829268292682</v>
      </c>
      <c r="H9" s="54">
        <v>1353</v>
      </c>
      <c r="I9" s="40">
        <v>-5.5857709833896148E-3</v>
      </c>
      <c r="J9" s="54">
        <v>1360.6</v>
      </c>
      <c r="K9" s="92">
        <v>4.5409143296196629E-2</v>
      </c>
      <c r="L9" s="65"/>
      <c r="M9" s="31"/>
      <c r="N9" s="66"/>
      <c r="O9" s="66"/>
      <c r="P9" s="67"/>
      <c r="Q9" s="67"/>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row>
    <row r="10" spans="1:250" s="68" customFormat="1" ht="17.25" customHeight="1">
      <c r="A10" s="43" t="s">
        <v>1</v>
      </c>
      <c r="B10" s="54">
        <v>645.5</v>
      </c>
      <c r="C10" s="40">
        <f t="shared" ref="C10" si="0">(B10-D10)/D10</f>
        <v>0.17641698560233268</v>
      </c>
      <c r="D10" s="54">
        <v>548.70000000000005</v>
      </c>
      <c r="E10" s="40">
        <f t="shared" ref="E10" si="1">(D10-F10)/F10</f>
        <v>-0.17027067896567355</v>
      </c>
      <c r="F10" s="54">
        <v>661.3</v>
      </c>
      <c r="G10" s="40">
        <v>-0.25621414913957952</v>
      </c>
      <c r="H10" s="54">
        <v>889.10000000000014</v>
      </c>
      <c r="I10" s="40">
        <v>2.6200369344413849E-2</v>
      </c>
      <c r="J10" s="54">
        <v>866.4</v>
      </c>
      <c r="K10" s="92">
        <v>2.8245905530500638E-2</v>
      </c>
      <c r="L10" s="65"/>
      <c r="M10" s="31"/>
      <c r="N10" s="66"/>
      <c r="O10" s="66"/>
      <c r="P10" s="67"/>
      <c r="Q10" s="67"/>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row>
    <row r="11" spans="1:250" s="68" customFormat="1" ht="17.25" customHeight="1">
      <c r="A11" s="42" t="s">
        <v>7</v>
      </c>
      <c r="B11" s="88">
        <v>-106.7</v>
      </c>
      <c r="C11" s="89">
        <f>-(B11-D11)/D11</f>
        <v>-0.89857651245551617</v>
      </c>
      <c r="D11" s="88">
        <v>-56.199999999999996</v>
      </c>
      <c r="E11" s="89">
        <f>-(D11-F11)/F11</f>
        <v>0.77302100161550891</v>
      </c>
      <c r="F11" s="88">
        <v>-247.60000000000002</v>
      </c>
      <c r="G11" s="89">
        <v>-1.6837782340862518E-2</v>
      </c>
      <c r="H11" s="88">
        <v>-243.5</v>
      </c>
      <c r="I11" s="89">
        <v>-7.268722466960352E-2</v>
      </c>
      <c r="J11" s="88">
        <v>-227</v>
      </c>
      <c r="K11" s="119">
        <v>-3.093239063190405E-3</v>
      </c>
      <c r="L11" s="65"/>
      <c r="M11" s="31"/>
      <c r="N11" s="66"/>
      <c r="O11" s="66"/>
      <c r="P11" s="67"/>
      <c r="Q11" s="67"/>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row>
    <row r="12" spans="1:250" s="68" customFormat="1" ht="17.25" customHeight="1">
      <c r="A12" s="11" t="s">
        <v>2</v>
      </c>
      <c r="B12" s="54">
        <f>SUM(B10:B11)</f>
        <v>538.79999999999995</v>
      </c>
      <c r="C12" s="40">
        <f t="shared" ref="C12" si="2">(B12-D12)/D12</f>
        <v>9.4010152284263737E-2</v>
      </c>
      <c r="D12" s="54">
        <f>SUM(D10:D11)</f>
        <v>492.50000000000006</v>
      </c>
      <c r="E12" s="40">
        <f t="shared" ref="E12" si="3">(D12-F12)/F12</f>
        <v>0.1904761904761908</v>
      </c>
      <c r="F12" s="54">
        <v>413.69999999999993</v>
      </c>
      <c r="G12" s="40">
        <v>-0.35920074349442405</v>
      </c>
      <c r="H12" s="54">
        <v>645.60000000000014</v>
      </c>
      <c r="I12" s="40">
        <v>9.6965905536442899E-3</v>
      </c>
      <c r="J12" s="54">
        <v>639.4</v>
      </c>
      <c r="K12" s="92">
        <v>3.7481745902968988E-2</v>
      </c>
      <c r="L12" s="65"/>
      <c r="M12" s="31"/>
      <c r="N12" s="66"/>
      <c r="O12" s="66"/>
      <c r="P12" s="67"/>
      <c r="Q12" s="67"/>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row>
    <row r="13" spans="1:250" s="6" customFormat="1" ht="17.25" customHeight="1">
      <c r="A13" s="11"/>
      <c r="B13" s="54"/>
      <c r="C13" s="40"/>
      <c r="D13" s="54"/>
      <c r="E13" s="40"/>
      <c r="F13" s="54"/>
      <c r="G13" s="40"/>
      <c r="H13" s="54"/>
      <c r="I13" s="40"/>
      <c r="J13" s="54"/>
      <c r="K13" s="92"/>
      <c r="L13" s="52"/>
      <c r="M13" s="51"/>
      <c r="N13" s="5"/>
      <c r="O13" s="5"/>
      <c r="P13" s="2"/>
      <c r="Q13" s="2"/>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row>
    <row r="14" spans="1:250" s="68" customFormat="1" ht="17.25" customHeight="1">
      <c r="A14" s="43" t="s">
        <v>41</v>
      </c>
      <c r="B14" s="54">
        <v>77.399999999999949</v>
      </c>
      <c r="C14" s="40">
        <f>(B14-D14)/D14</f>
        <v>0.14327917282126879</v>
      </c>
      <c r="D14" s="54">
        <v>67.700000000000045</v>
      </c>
      <c r="E14" s="40">
        <f>-(D14-F14)/F14</f>
        <v>3.3506944444444406</v>
      </c>
      <c r="F14" s="54">
        <v>-28.800000000000068</v>
      </c>
      <c r="G14" s="40">
        <v>-1.2526315789473688</v>
      </c>
      <c r="H14" s="54">
        <v>114.00000000000011</v>
      </c>
      <c r="I14" s="40">
        <v>4.3000914913084734E-2</v>
      </c>
      <c r="J14" s="54">
        <v>109.29999999999995</v>
      </c>
      <c r="K14" s="92">
        <v>0.12448559670781596</v>
      </c>
      <c r="L14" s="65"/>
      <c r="M14" s="31"/>
      <c r="N14" s="66"/>
      <c r="O14" s="66"/>
      <c r="P14" s="67"/>
      <c r="Q14" s="67"/>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row>
    <row r="15" spans="1:250" s="68" customFormat="1" ht="17.25" customHeight="1">
      <c r="A15" s="12" t="s">
        <v>52</v>
      </c>
      <c r="B15" s="117">
        <v>0.51900000000000002</v>
      </c>
      <c r="C15" s="40">
        <f>B15-D15</f>
        <v>3.8000000000000034E-2</v>
      </c>
      <c r="D15" s="117">
        <v>0.48099999999999998</v>
      </c>
      <c r="E15" s="40">
        <f>D15-F15</f>
        <v>-1.6651734104046356E-2</v>
      </c>
      <c r="F15" s="69">
        <v>0.49765173410404634</v>
      </c>
      <c r="G15" s="40">
        <f>F15-H15</f>
        <v>-9.4348265895953631E-2</v>
      </c>
      <c r="H15" s="69">
        <v>0.59199999999999997</v>
      </c>
      <c r="I15" s="40">
        <f>H15-J15</f>
        <v>5.6572507888502654E-3</v>
      </c>
      <c r="J15" s="69">
        <v>0.58634274921114971</v>
      </c>
      <c r="K15" s="92"/>
      <c r="L15" s="65"/>
      <c r="M15" s="31"/>
      <c r="N15" s="66"/>
      <c r="O15" s="66"/>
      <c r="P15" s="67"/>
      <c r="Q15" s="67"/>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row>
    <row r="16" spans="1:250" s="68" customFormat="1" ht="17.25" customHeight="1">
      <c r="A16" s="12" t="s">
        <v>53</v>
      </c>
      <c r="B16" s="117">
        <v>8.5999999999999993E-2</v>
      </c>
      <c r="C16" s="40">
        <f>-(B16-D16)</f>
        <v>-3.6999999999999991E-2</v>
      </c>
      <c r="D16" s="117">
        <v>4.9000000000000002E-2</v>
      </c>
      <c r="E16" s="40">
        <f>-(D16-F16)</f>
        <v>0.13743123795761081</v>
      </c>
      <c r="F16" s="69">
        <v>0.18643123795761082</v>
      </c>
      <c r="G16" s="40">
        <f>-(F16-H16)</f>
        <v>-2.4431237957610819E-2</v>
      </c>
      <c r="H16" s="69">
        <v>0.16200000000000001</v>
      </c>
      <c r="I16" s="40">
        <f>-(H16-J16)</f>
        <v>-8.3760340824896307E-3</v>
      </c>
      <c r="J16" s="69">
        <v>0.15362396591751037</v>
      </c>
      <c r="K16" s="92"/>
      <c r="L16" s="65"/>
      <c r="M16" s="31"/>
      <c r="N16" s="66"/>
      <c r="O16" s="66"/>
      <c r="P16" s="67"/>
      <c r="Q16" s="67"/>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row>
    <row r="17" spans="1:250" s="68" customFormat="1" ht="17.25" customHeight="1">
      <c r="A17" s="12" t="s">
        <v>54</v>
      </c>
      <c r="B17" s="118">
        <v>0.60899999999999999</v>
      </c>
      <c r="C17" s="40">
        <f>-(B17-D17)</f>
        <v>6.700000000000006E-2</v>
      </c>
      <c r="D17" s="118">
        <v>0.67600000000000005</v>
      </c>
      <c r="E17" s="40">
        <f>-(D17-F17)</f>
        <v>-9.000000000000008E-2</v>
      </c>
      <c r="F17" s="48">
        <v>0.58599999999999997</v>
      </c>
      <c r="G17" s="40">
        <f>-(F17-H17)</f>
        <v>-5.8999999999999941E-2</v>
      </c>
      <c r="H17" s="48">
        <v>0.52700000000000002</v>
      </c>
      <c r="I17" s="40">
        <f>-(H17-J17)</f>
        <v>1.7321329639889194E-2</v>
      </c>
      <c r="J17" s="48">
        <v>0.54432132963988922</v>
      </c>
      <c r="K17" s="92"/>
      <c r="L17" s="65"/>
      <c r="M17" s="31"/>
      <c r="N17" s="66"/>
      <c r="O17" s="66"/>
      <c r="P17" s="67"/>
      <c r="Q17" s="67"/>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row>
    <row r="18" spans="1:250" s="68" customFormat="1" ht="17.25" customHeight="1">
      <c r="A18" s="12" t="s">
        <v>59</v>
      </c>
      <c r="B18" s="118">
        <v>0.14599999999999999</v>
      </c>
      <c r="C18" s="40">
        <f>(B18-D18)</f>
        <v>-5.0000000000000044E-3</v>
      </c>
      <c r="D18" s="118">
        <v>0.151</v>
      </c>
      <c r="E18" s="40">
        <f>(D18-F18)</f>
        <v>0.31323290923479641</v>
      </c>
      <c r="F18" s="124">
        <v>-0.16223290923479639</v>
      </c>
      <c r="G18" s="125">
        <f>(F18-H18)</f>
        <v>-0.34484160488697024</v>
      </c>
      <c r="H18" s="124">
        <v>0.18260869565217389</v>
      </c>
      <c r="I18" s="125">
        <f>(H18-J18)</f>
        <v>-1.3817084580202477E-2</v>
      </c>
      <c r="J18" s="124">
        <v>0.19642578023237636</v>
      </c>
      <c r="K18" s="92"/>
      <c r="L18" s="65"/>
      <c r="M18" s="31"/>
      <c r="N18" s="66"/>
      <c r="O18" s="66"/>
      <c r="P18" s="67"/>
      <c r="Q18" s="67"/>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row>
    <row r="19" spans="1:250" s="68" customFormat="1">
      <c r="A19" s="12"/>
      <c r="B19" s="26"/>
      <c r="C19" s="26"/>
      <c r="D19" s="26"/>
      <c r="E19" s="26"/>
      <c r="F19" s="26"/>
      <c r="G19" s="26"/>
      <c r="H19" s="26"/>
      <c r="I19" s="26"/>
      <c r="J19" s="26"/>
      <c r="K19" s="33"/>
      <c r="L19" s="65"/>
      <c r="M19" s="31"/>
      <c r="N19" s="66"/>
      <c r="O19" s="66"/>
      <c r="P19" s="67"/>
      <c r="Q19" s="67"/>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row>
    <row r="20" spans="1:250" s="68" customFormat="1">
      <c r="A20" s="53" t="s">
        <v>55</v>
      </c>
      <c r="B20" s="26"/>
      <c r="C20" s="26"/>
      <c r="D20" s="26"/>
      <c r="E20" s="26"/>
      <c r="F20" s="26"/>
      <c r="G20" s="26"/>
      <c r="H20" s="26"/>
      <c r="I20" s="26"/>
      <c r="J20" s="26"/>
      <c r="K20" s="33"/>
      <c r="L20" s="65"/>
      <c r="M20" s="31"/>
      <c r="N20" s="66"/>
      <c r="O20" s="66"/>
      <c r="P20" s="67"/>
      <c r="Q20" s="67"/>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row>
    <row r="21" spans="1:250" s="68" customFormat="1">
      <c r="A21" s="9" t="s">
        <v>0</v>
      </c>
      <c r="B21" s="49">
        <v>784</v>
      </c>
      <c r="C21" s="40">
        <f>(B21-D21)/D21</f>
        <v>-3.2098765432098768E-2</v>
      </c>
      <c r="D21" s="49">
        <v>810</v>
      </c>
      <c r="E21" s="40">
        <f>(D21-F21)/F21</f>
        <v>-2.0556227327690448E-2</v>
      </c>
      <c r="F21" s="49">
        <v>827</v>
      </c>
      <c r="G21" s="40">
        <v>-0.14767096134786917</v>
      </c>
      <c r="H21" s="49">
        <v>1009</v>
      </c>
      <c r="I21" s="40">
        <v>-7.6007326007326001E-2</v>
      </c>
      <c r="J21" s="49">
        <v>1092</v>
      </c>
      <c r="K21" s="92">
        <v>-0.11664779161947908</v>
      </c>
      <c r="L21" s="65"/>
      <c r="M21" s="31"/>
      <c r="N21" s="66"/>
      <c r="O21" s="66"/>
      <c r="P21" s="67"/>
      <c r="Q21" s="67"/>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row>
    <row r="22" spans="1:250" s="68" customFormat="1">
      <c r="A22" s="43" t="s">
        <v>51</v>
      </c>
      <c r="B22" s="54">
        <v>637</v>
      </c>
      <c r="C22" s="40">
        <f>(B22-D22)/D22</f>
        <v>6.3084112149532828E-2</v>
      </c>
      <c r="D22" s="54">
        <v>599.19999999999993</v>
      </c>
      <c r="E22" s="40">
        <f>(D22-F22)/F22</f>
        <v>0.32040546496253852</v>
      </c>
      <c r="F22" s="54">
        <v>453.79999999999995</v>
      </c>
      <c r="G22" s="40">
        <v>-0.36163982430453873</v>
      </c>
      <c r="H22" s="54">
        <v>751.3</v>
      </c>
      <c r="I22" s="40">
        <v>-8.5774610715228291E-3</v>
      </c>
      <c r="J22" s="54">
        <v>757.8</v>
      </c>
      <c r="K22" s="92">
        <v>-4.9184441656210845E-2</v>
      </c>
      <c r="L22" s="65"/>
      <c r="M22" s="31"/>
      <c r="N22" s="66"/>
      <c r="O22" s="66"/>
      <c r="P22" s="67"/>
      <c r="Q22" s="67"/>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row>
    <row r="23" spans="1:250" s="68" customFormat="1">
      <c r="A23" s="43" t="s">
        <v>1</v>
      </c>
      <c r="B23" s="54">
        <v>317.5</v>
      </c>
      <c r="C23" s="40">
        <f t="shared" ref="C23" si="4">(B23-D23)/D23</f>
        <v>0.11520899192132074</v>
      </c>
      <c r="D23" s="54">
        <v>284.7</v>
      </c>
      <c r="E23" s="40">
        <f t="shared" ref="E23" si="5">(D23-F23)/F23</f>
        <v>-0.18911990885787519</v>
      </c>
      <c r="F23" s="54">
        <v>351.09999999999997</v>
      </c>
      <c r="G23" s="40">
        <v>-0.19637328615656802</v>
      </c>
      <c r="H23" s="54">
        <v>452.20000000000005</v>
      </c>
      <c r="I23" s="40">
        <v>-8.3316440300020195E-2</v>
      </c>
      <c r="J23" s="54">
        <v>493.3</v>
      </c>
      <c r="K23" s="92">
        <v>-5.1163685324100934E-2</v>
      </c>
      <c r="L23" s="65"/>
      <c r="M23" s="31"/>
      <c r="N23" s="66"/>
      <c r="O23" s="66"/>
      <c r="P23" s="67"/>
      <c r="Q23" s="67"/>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row>
    <row r="24" spans="1:250" s="68" customFormat="1">
      <c r="A24" s="42" t="s">
        <v>7</v>
      </c>
      <c r="B24" s="88">
        <v>-5.1999999999999984</v>
      </c>
      <c r="C24" s="89">
        <f>(B24-D24)/D24</f>
        <v>-4.25</v>
      </c>
      <c r="D24" s="88">
        <v>1.5999999999999992</v>
      </c>
      <c r="E24" s="89">
        <f>-(D24-F24)/F24</f>
        <v>1.0127897681854516</v>
      </c>
      <c r="F24" s="88">
        <v>-125.09999999999998</v>
      </c>
      <c r="G24" s="89">
        <v>-1.3625000000000003</v>
      </c>
      <c r="H24" s="88">
        <v>-56</v>
      </c>
      <c r="I24" s="89">
        <v>0.3672316384180791</v>
      </c>
      <c r="J24" s="88">
        <v>-88.5</v>
      </c>
      <c r="K24" s="119">
        <v>0.18282548476454302</v>
      </c>
      <c r="L24" s="65"/>
      <c r="M24" s="31"/>
      <c r="N24" s="66"/>
      <c r="O24" s="66"/>
      <c r="P24" s="67"/>
      <c r="Q24" s="67"/>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row>
    <row r="25" spans="1:250" s="68" customFormat="1">
      <c r="A25" s="11" t="s">
        <v>2</v>
      </c>
      <c r="B25" s="54">
        <f>SUM(B23:B24)</f>
        <v>312.3</v>
      </c>
      <c r="C25" s="40">
        <f t="shared" ref="C25" si="6">(B25-D25)/D25</f>
        <v>9.0813831645127491E-2</v>
      </c>
      <c r="D25" s="54">
        <f>SUM(D23:D24)</f>
        <v>286.3</v>
      </c>
      <c r="E25" s="40">
        <f t="shared" ref="E25" si="7">(D25-F25)/F25</f>
        <v>0.26681415929203545</v>
      </c>
      <c r="F25" s="54">
        <v>226</v>
      </c>
      <c r="G25" s="40">
        <v>-0.41670873296315009</v>
      </c>
      <c r="H25" s="54">
        <v>396.20000000000005</v>
      </c>
      <c r="I25" s="40">
        <v>-2.1245059288537465E-2</v>
      </c>
      <c r="J25" s="54">
        <v>404.8</v>
      </c>
      <c r="K25" s="92">
        <v>-1.6520894071914642E-2</v>
      </c>
      <c r="L25" s="65"/>
      <c r="M25" s="31"/>
      <c r="N25" s="66"/>
      <c r="O25" s="66"/>
      <c r="P25" s="67"/>
      <c r="Q25" s="67"/>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row>
    <row r="26" spans="1:250" s="68" customFormat="1">
      <c r="A26" s="11"/>
      <c r="B26" s="54"/>
      <c r="C26" s="40"/>
      <c r="D26" s="54"/>
      <c r="E26" s="40"/>
      <c r="F26" s="54"/>
      <c r="G26" s="40"/>
      <c r="H26" s="54"/>
      <c r="I26" s="40"/>
      <c r="J26" s="54"/>
      <c r="K26" s="92"/>
      <c r="L26" s="65"/>
      <c r="M26" s="31"/>
      <c r="N26" s="66"/>
      <c r="O26" s="66"/>
      <c r="P26" s="67"/>
      <c r="Q26" s="67"/>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row>
    <row r="27" spans="1:250" s="68" customFormat="1">
      <c r="A27" s="43" t="s">
        <v>41</v>
      </c>
      <c r="B27" s="54">
        <v>65.600000000000037</v>
      </c>
      <c r="C27" s="40">
        <f>(B27-D27)/D27</f>
        <v>0.20366972477064288</v>
      </c>
      <c r="D27" s="54">
        <v>54.5</v>
      </c>
      <c r="E27" s="40">
        <f>-(D27-F27)/F27</f>
        <v>5.6581196581196513</v>
      </c>
      <c r="F27" s="54">
        <v>-11.700000000000017</v>
      </c>
      <c r="G27" s="40">
        <v>-1.1181581233709823</v>
      </c>
      <c r="H27" s="54">
        <v>115.1</v>
      </c>
      <c r="I27" s="40">
        <v>1.142355008787331E-2</v>
      </c>
      <c r="J27" s="54">
        <v>113.80000000000001</v>
      </c>
      <c r="K27" s="92">
        <v>1.3357079252003305E-2</v>
      </c>
      <c r="L27" s="65"/>
      <c r="M27" s="31"/>
      <c r="N27" s="66"/>
      <c r="O27" s="66"/>
      <c r="P27" s="67"/>
      <c r="Q27" s="67"/>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row>
    <row r="28" spans="1:250" s="68" customFormat="1">
      <c r="A28" s="12" t="s">
        <v>52</v>
      </c>
      <c r="B28" s="117">
        <v>0.42499999999999999</v>
      </c>
      <c r="C28" s="40">
        <f>B28-D28</f>
        <v>2.2999999999999965E-2</v>
      </c>
      <c r="D28" s="117">
        <v>0.40200000000000002</v>
      </c>
      <c r="E28" s="40"/>
      <c r="F28" s="54"/>
      <c r="G28" s="40"/>
      <c r="H28" s="90"/>
      <c r="I28" s="40"/>
      <c r="J28" s="90"/>
      <c r="K28" s="92"/>
      <c r="L28" s="65"/>
      <c r="M28" s="31"/>
      <c r="N28" s="66"/>
      <c r="O28" s="66"/>
      <c r="P28" s="67"/>
      <c r="Q28" s="67"/>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row>
    <row r="29" spans="1:250" s="68" customFormat="1">
      <c r="A29" s="12" t="s">
        <v>53</v>
      </c>
      <c r="B29" s="117">
        <v>7.0000000000000001E-3</v>
      </c>
      <c r="C29" s="40">
        <f>-(B29-D29)</f>
        <v>-0.01</v>
      </c>
      <c r="D29" s="117">
        <v>-3.0000000000000001E-3</v>
      </c>
      <c r="E29" s="40"/>
      <c r="F29" s="54"/>
      <c r="G29" s="40"/>
      <c r="H29" s="90"/>
      <c r="I29" s="40"/>
      <c r="J29" s="90"/>
      <c r="K29" s="92"/>
      <c r="L29" s="65"/>
      <c r="M29" s="31"/>
      <c r="N29" s="66"/>
      <c r="O29" s="66"/>
      <c r="P29" s="67"/>
      <c r="Q29" s="67"/>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row>
    <row r="30" spans="1:250" s="68" customFormat="1">
      <c r="A30" s="12" t="s">
        <v>54</v>
      </c>
      <c r="B30" s="118">
        <v>0.64300000000000002</v>
      </c>
      <c r="C30" s="40">
        <f>-(B30-D30)</f>
        <v>5.1999999999999935E-2</v>
      </c>
      <c r="D30" s="118">
        <v>0.69499999999999995</v>
      </c>
      <c r="E30" s="40"/>
      <c r="F30" s="48"/>
      <c r="G30" s="40"/>
      <c r="H30" s="48"/>
      <c r="I30" s="40"/>
      <c r="J30" s="48"/>
      <c r="K30" s="92"/>
      <c r="L30" s="65"/>
      <c r="M30" s="31"/>
      <c r="N30" s="66"/>
      <c r="O30" s="66"/>
      <c r="P30" s="67"/>
      <c r="Q30" s="67"/>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row>
    <row r="31" spans="1:250" s="68" customFormat="1">
      <c r="A31" s="12" t="s">
        <v>59</v>
      </c>
      <c r="B31" s="118">
        <v>0.21299999999999999</v>
      </c>
      <c r="C31" s="40">
        <f>(B31-D31)</f>
        <v>6.0000000000000053E-3</v>
      </c>
      <c r="D31" s="118">
        <v>0.20699999999999999</v>
      </c>
      <c r="E31" s="40"/>
      <c r="F31" s="48"/>
      <c r="G31" s="40"/>
      <c r="H31" s="48"/>
      <c r="I31" s="40"/>
      <c r="J31" s="48"/>
      <c r="K31" s="92"/>
      <c r="L31" s="65"/>
      <c r="M31" s="31"/>
      <c r="N31" s="66"/>
      <c r="O31" s="66"/>
      <c r="P31" s="67"/>
      <c r="Q31" s="67"/>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row>
    <row r="32" spans="1:250" s="68" customFormat="1" ht="17.25" customHeight="1">
      <c r="A32" s="4"/>
      <c r="B32" s="54"/>
      <c r="C32" s="54"/>
      <c r="D32" s="54"/>
      <c r="E32" s="54"/>
      <c r="F32" s="54"/>
      <c r="G32" s="54"/>
      <c r="H32" s="54"/>
      <c r="I32" s="54"/>
      <c r="J32" s="54"/>
      <c r="K32" s="29"/>
      <c r="L32" s="65"/>
      <c r="M32" s="31"/>
      <c r="N32" s="66"/>
      <c r="O32" s="66"/>
      <c r="P32" s="67"/>
      <c r="Q32" s="67"/>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row>
    <row r="33" spans="1:17" s="71" customFormat="1">
      <c r="A33" s="53" t="s">
        <v>40</v>
      </c>
      <c r="B33" s="80"/>
      <c r="C33" s="80"/>
      <c r="D33" s="80"/>
      <c r="E33" s="80"/>
      <c r="F33" s="80"/>
      <c r="G33" s="80"/>
      <c r="H33" s="80"/>
      <c r="I33" s="80"/>
      <c r="J33" s="80"/>
      <c r="K33" s="114"/>
      <c r="L33" s="64"/>
      <c r="N33" s="72"/>
      <c r="O33" s="72"/>
      <c r="P33" s="72"/>
      <c r="Q33" s="72"/>
    </row>
    <row r="34" spans="1:17" s="71" customFormat="1">
      <c r="A34" s="9" t="s">
        <v>0</v>
      </c>
      <c r="B34" s="49">
        <v>696</v>
      </c>
      <c r="C34" s="40">
        <f>(B34-D34)/D34</f>
        <v>6.4220183486238536E-2</v>
      </c>
      <c r="D34" s="49">
        <v>654</v>
      </c>
      <c r="E34" s="40">
        <f>(D34-F34)/F34</f>
        <v>9.1819699499165269E-2</v>
      </c>
      <c r="F34" s="49">
        <v>599</v>
      </c>
      <c r="G34" s="40">
        <v>-0.24654088050314465</v>
      </c>
      <c r="H34" s="49">
        <v>795</v>
      </c>
      <c r="I34" s="40">
        <v>-0.13304252998909488</v>
      </c>
      <c r="J34" s="49">
        <v>917</v>
      </c>
      <c r="K34" s="92">
        <v>0.10748792270531402</v>
      </c>
      <c r="L34" s="64"/>
      <c r="N34" s="72"/>
      <c r="O34" s="72"/>
      <c r="P34" s="72"/>
      <c r="Q34" s="72"/>
    </row>
    <row r="35" spans="1:17" s="71" customFormat="1">
      <c r="A35" s="43" t="s">
        <v>51</v>
      </c>
      <c r="B35" s="54">
        <v>257.39999999999998</v>
      </c>
      <c r="C35" s="40">
        <f>(B35-D35)/D35</f>
        <v>0.32543769309989695</v>
      </c>
      <c r="D35" s="54">
        <v>194.2</v>
      </c>
      <c r="E35" s="40">
        <f>(D35-F35)/F35</f>
        <v>0.35236768802228408</v>
      </c>
      <c r="F35" s="54">
        <v>143.6</v>
      </c>
      <c r="G35" s="40">
        <v>-0.46457867263236391</v>
      </c>
      <c r="H35" s="54">
        <v>268.2</v>
      </c>
      <c r="I35" s="40">
        <v>-7.8350515463917567E-2</v>
      </c>
      <c r="J35" s="54">
        <v>291</v>
      </c>
      <c r="K35" s="92">
        <v>6.3207891852393172E-2</v>
      </c>
      <c r="L35" s="64"/>
      <c r="N35" s="72"/>
      <c r="O35" s="72"/>
      <c r="P35" s="72"/>
      <c r="Q35" s="72"/>
    </row>
    <row r="36" spans="1:17" s="71" customFormat="1">
      <c r="A36" s="43" t="s">
        <v>1</v>
      </c>
      <c r="B36" s="54">
        <v>210.9</v>
      </c>
      <c r="C36" s="40">
        <f t="shared" ref="C36" si="8">(B36-D36)/D36</f>
        <v>0.44452054794520551</v>
      </c>
      <c r="D36" s="54">
        <v>146</v>
      </c>
      <c r="E36" s="40">
        <f t="shared" ref="E36" si="9">(D36-F36)/F36</f>
        <v>-7.0655633354551203E-2</v>
      </c>
      <c r="F36" s="54">
        <v>157.1</v>
      </c>
      <c r="G36" s="40">
        <v>-0.36550888529886916</v>
      </c>
      <c r="H36" s="54">
        <v>247.6</v>
      </c>
      <c r="I36" s="40">
        <v>9.5090667846085802E-2</v>
      </c>
      <c r="J36" s="54">
        <v>226.1</v>
      </c>
      <c r="K36" s="92">
        <v>3.4309240622140899E-2</v>
      </c>
      <c r="L36" s="64"/>
      <c r="N36" s="72"/>
      <c r="O36" s="72"/>
      <c r="P36" s="72"/>
      <c r="Q36" s="72"/>
    </row>
    <row r="37" spans="1:17" s="71" customFormat="1">
      <c r="A37" s="42" t="s">
        <v>7</v>
      </c>
      <c r="B37" s="88">
        <v>-75.5</v>
      </c>
      <c r="C37" s="89">
        <f>-(B37-D37)/D37</f>
        <v>-1.2337278106508878</v>
      </c>
      <c r="D37" s="88">
        <v>-33.799999999999997</v>
      </c>
      <c r="E37" s="89">
        <f>-(D37-F37)/F37</f>
        <v>0.36226415094339626</v>
      </c>
      <c r="F37" s="88">
        <v>-53</v>
      </c>
      <c r="G37" s="89">
        <v>0.48191593352883672</v>
      </c>
      <c r="H37" s="88">
        <v>-102.3</v>
      </c>
      <c r="I37" s="89">
        <v>-0.23401688781664645</v>
      </c>
      <c r="J37" s="88">
        <v>-82.9</v>
      </c>
      <c r="K37" s="119">
        <v>-4.9367088607595006E-2</v>
      </c>
      <c r="L37" s="64"/>
      <c r="N37" s="72"/>
      <c r="O37" s="72"/>
      <c r="P37" s="72"/>
      <c r="Q37" s="72"/>
    </row>
    <row r="38" spans="1:17" s="71" customFormat="1">
      <c r="A38" s="11" t="s">
        <v>2</v>
      </c>
      <c r="B38" s="54">
        <f>SUM(B36:B37)</f>
        <v>135.4</v>
      </c>
      <c r="C38" s="40">
        <f>(B38-D38)/D38</f>
        <v>0.20677361853832443</v>
      </c>
      <c r="D38" s="54">
        <f>SUM(D36:D37)</f>
        <v>112.2</v>
      </c>
      <c r="E38" s="40">
        <f>(D38-F38)/F38</f>
        <v>7.780979827089346E-2</v>
      </c>
      <c r="F38" s="54">
        <v>104.1</v>
      </c>
      <c r="G38" s="40">
        <f>(F38-H38)/H38</f>
        <v>-0.28355127322780466</v>
      </c>
      <c r="H38" s="54">
        <v>145.30000000000001</v>
      </c>
      <c r="I38" s="40">
        <v>1.4664804469273903E-2</v>
      </c>
      <c r="J38" s="54">
        <v>143.19999999999999</v>
      </c>
      <c r="K38" s="92">
        <v>2.5787965616045804E-2</v>
      </c>
      <c r="L38" s="64"/>
      <c r="N38" s="72"/>
      <c r="O38" s="72"/>
      <c r="P38" s="72"/>
      <c r="Q38" s="72"/>
    </row>
    <row r="39" spans="1:17" s="71" customFormat="1">
      <c r="A39" s="11"/>
      <c r="B39" s="54"/>
      <c r="C39" s="40"/>
      <c r="D39" s="54"/>
      <c r="E39" s="40"/>
      <c r="F39" s="54"/>
      <c r="G39" s="40"/>
      <c r="H39" s="54"/>
      <c r="I39" s="40"/>
      <c r="J39" s="54"/>
      <c r="K39" s="92"/>
      <c r="L39" s="64"/>
      <c r="N39" s="72"/>
      <c r="O39" s="72"/>
      <c r="P39" s="72"/>
      <c r="Q39" s="72"/>
    </row>
    <row r="40" spans="1:17" s="71" customFormat="1">
      <c r="A40" s="43" t="s">
        <v>38</v>
      </c>
      <c r="B40" s="54">
        <v>17.699999999999996</v>
      </c>
      <c r="C40" s="40">
        <f t="shared" ref="C40" si="10">(B40-D40)/D40</f>
        <v>-3.8043478260870837E-2</v>
      </c>
      <c r="D40" s="54">
        <v>18.40000000000002</v>
      </c>
      <c r="E40" s="40">
        <f t="shared" ref="E40" si="11">(D40-F40)/F40</f>
        <v>4.2571428571428624</v>
      </c>
      <c r="F40" s="54">
        <v>3.5</v>
      </c>
      <c r="G40" s="40">
        <v>-0.66666666666666663</v>
      </c>
      <c r="H40" s="54">
        <v>10.5</v>
      </c>
      <c r="I40" s="40">
        <v>-0.33121019108280148</v>
      </c>
      <c r="J40" s="54">
        <v>15.699999999999974</v>
      </c>
      <c r="K40" s="92">
        <v>0.21705426356588894</v>
      </c>
      <c r="L40" s="64"/>
      <c r="N40" s="72"/>
      <c r="O40" s="72"/>
      <c r="P40" s="72"/>
      <c r="Q40" s="72"/>
    </row>
    <row r="41" spans="1:17" s="71" customFormat="1">
      <c r="A41" s="12" t="s">
        <v>52</v>
      </c>
      <c r="B41" s="117">
        <v>0.88200000000000001</v>
      </c>
      <c r="C41" s="40">
        <f>B41-D41</f>
        <v>6.700000000000006E-2</v>
      </c>
      <c r="D41" s="117">
        <v>0.81499999999999995</v>
      </c>
      <c r="E41" s="40"/>
      <c r="F41" s="54"/>
      <c r="G41" s="40"/>
      <c r="H41" s="90"/>
      <c r="I41" s="40"/>
      <c r="J41" s="90"/>
      <c r="K41" s="92"/>
      <c r="L41" s="64"/>
      <c r="N41" s="72"/>
      <c r="O41" s="72"/>
      <c r="P41" s="72"/>
      <c r="Q41" s="72"/>
    </row>
    <row r="42" spans="1:17" s="71" customFormat="1">
      <c r="A42" s="12" t="s">
        <v>53</v>
      </c>
      <c r="B42" s="117">
        <v>0.316</v>
      </c>
      <c r="C42" s="40">
        <f>-(B42-D42)</f>
        <v>-0.127</v>
      </c>
      <c r="D42" s="117">
        <v>0.189</v>
      </c>
      <c r="E42" s="40"/>
      <c r="F42" s="54"/>
      <c r="G42" s="40"/>
      <c r="H42" s="90"/>
      <c r="I42" s="40"/>
      <c r="J42" s="90"/>
      <c r="K42" s="92"/>
      <c r="L42" s="64"/>
      <c r="N42" s="72"/>
      <c r="O42" s="72"/>
      <c r="P42" s="72"/>
      <c r="Q42" s="72"/>
    </row>
    <row r="43" spans="1:17" s="71" customFormat="1">
      <c r="A43" s="12" t="s">
        <v>54</v>
      </c>
      <c r="B43" s="118">
        <v>0.51100000000000001</v>
      </c>
      <c r="C43" s="40">
        <f>-(B43-D43)</f>
        <v>8.5999999999999965E-2</v>
      </c>
      <c r="D43" s="118">
        <v>0.59699999999999998</v>
      </c>
      <c r="E43" s="40"/>
      <c r="F43" s="48"/>
      <c r="G43" s="40"/>
      <c r="H43" s="48"/>
      <c r="I43" s="40"/>
      <c r="J43" s="48"/>
      <c r="K43" s="92"/>
      <c r="L43" s="64"/>
      <c r="N43" s="72"/>
      <c r="O43" s="72"/>
      <c r="P43" s="72"/>
      <c r="Q43" s="72"/>
    </row>
    <row r="44" spans="1:17" s="71" customFormat="1">
      <c r="A44" s="12" t="s">
        <v>59</v>
      </c>
      <c r="B44" s="118">
        <v>0.192</v>
      </c>
      <c r="C44" s="40">
        <f>(B44-D44)</f>
        <v>-7.9000000000000015E-2</v>
      </c>
      <c r="D44" s="118">
        <v>0.27100000000000002</v>
      </c>
      <c r="E44" s="40"/>
      <c r="F44" s="48"/>
      <c r="G44" s="40"/>
      <c r="H44" s="48"/>
      <c r="I44" s="40"/>
      <c r="J44" s="48"/>
      <c r="K44" s="92"/>
      <c r="L44" s="64"/>
      <c r="N44" s="72"/>
      <c r="O44" s="72"/>
      <c r="P44" s="72"/>
      <c r="Q44" s="72"/>
    </row>
    <row r="45" spans="1:17" s="71" customFormat="1">
      <c r="A45" s="12"/>
      <c r="B45" s="48"/>
      <c r="C45" s="50"/>
      <c r="D45" s="48"/>
      <c r="E45" s="50"/>
      <c r="F45" s="48"/>
      <c r="G45" s="50"/>
      <c r="H45" s="48"/>
      <c r="I45" s="50"/>
      <c r="J45" s="48"/>
      <c r="K45" s="81"/>
      <c r="L45" s="64"/>
      <c r="N45" s="72"/>
      <c r="O45" s="72"/>
      <c r="P45" s="72"/>
      <c r="Q45" s="72"/>
    </row>
    <row r="46" spans="1:17" s="31" customFormat="1">
      <c r="A46" s="13" t="s">
        <v>26</v>
      </c>
      <c r="B46" s="40"/>
      <c r="C46" s="41"/>
      <c r="D46" s="40"/>
      <c r="E46" s="41"/>
      <c r="F46" s="40"/>
      <c r="G46" s="41"/>
      <c r="H46" s="40"/>
      <c r="I46" s="41"/>
      <c r="J46" s="40"/>
      <c r="K46" s="115"/>
    </row>
    <row r="47" spans="1:17" s="31" customFormat="1">
      <c r="A47" s="9" t="s">
        <v>0</v>
      </c>
      <c r="B47" s="91">
        <v>253</v>
      </c>
      <c r="C47" s="41">
        <f>(B47-D47)/D47</f>
        <v>-3.8022813688212927E-2</v>
      </c>
      <c r="D47" s="91">
        <v>263</v>
      </c>
      <c r="E47" s="41">
        <f>(D47-F47)/F47</f>
        <v>2.734375E-2</v>
      </c>
      <c r="F47" s="91">
        <v>256</v>
      </c>
      <c r="G47" s="41">
        <v>-0.26885245901639343</v>
      </c>
      <c r="H47" s="91">
        <v>305</v>
      </c>
      <c r="I47" s="40">
        <v>4.4520547945205477E-2</v>
      </c>
      <c r="J47" s="91">
        <v>292</v>
      </c>
      <c r="K47" s="92">
        <v>0.29203539823008851</v>
      </c>
      <c r="N47" s="82"/>
      <c r="O47" s="82"/>
      <c r="P47" s="82"/>
    </row>
    <row r="48" spans="1:17" s="31" customFormat="1">
      <c r="A48" s="43" t="s">
        <v>51</v>
      </c>
      <c r="B48" s="47">
        <v>232</v>
      </c>
      <c r="C48" s="41">
        <f>(B48-D48)/D48</f>
        <v>0.22946475887652365</v>
      </c>
      <c r="D48" s="47">
        <v>188.7</v>
      </c>
      <c r="E48" s="41">
        <f>(D48-F48)/F48</f>
        <v>7.9519450800915201E-2</v>
      </c>
      <c r="F48" s="47">
        <v>174.8</v>
      </c>
      <c r="G48" s="41">
        <v>-0.55322338830584705</v>
      </c>
      <c r="H48" s="47">
        <v>333.5</v>
      </c>
      <c r="I48" s="40">
        <v>6.9595894804361735E-2</v>
      </c>
      <c r="J48" s="47">
        <v>311.8</v>
      </c>
      <c r="K48" s="92">
        <v>0.35095320623916826</v>
      </c>
      <c r="N48" s="82"/>
      <c r="O48" s="82"/>
      <c r="P48" s="82"/>
    </row>
    <row r="49" spans="1:16" s="31" customFormat="1">
      <c r="A49" s="43" t="s">
        <v>1</v>
      </c>
      <c r="B49" s="47">
        <v>117.1</v>
      </c>
      <c r="C49" s="41">
        <f t="shared" ref="C49" si="12">(B49-D49)/D49</f>
        <v>-7.6271186440678446E-3</v>
      </c>
      <c r="D49" s="47">
        <v>118</v>
      </c>
      <c r="E49" s="41">
        <f t="shared" ref="E49" si="13">(D49-F49)/F49</f>
        <v>-0.22926192031352055</v>
      </c>
      <c r="F49" s="47">
        <v>153.1</v>
      </c>
      <c r="G49" s="41">
        <v>-0.25620707871104065</v>
      </c>
      <c r="H49" s="47">
        <v>189.3</v>
      </c>
      <c r="I49" s="40">
        <v>0.28775510204081639</v>
      </c>
      <c r="J49" s="47">
        <v>147</v>
      </c>
      <c r="K49" s="92">
        <v>0.41210374639769459</v>
      </c>
      <c r="N49" s="82"/>
      <c r="O49" s="82"/>
      <c r="P49" s="82"/>
    </row>
    <row r="50" spans="1:16" s="31" customFormat="1">
      <c r="A50" s="42" t="s">
        <v>7</v>
      </c>
      <c r="B50" s="88">
        <v>-26</v>
      </c>
      <c r="C50" s="93">
        <f>-(B50-D50)/D50</f>
        <v>-8.3333333333333329E-2</v>
      </c>
      <c r="D50" s="88">
        <v>-24</v>
      </c>
      <c r="E50" s="93">
        <f>-(D50-F50)/F50</f>
        <v>0.65467625899280579</v>
      </c>
      <c r="F50" s="88">
        <v>-69.5</v>
      </c>
      <c r="G50" s="93">
        <v>0.26877934272300463</v>
      </c>
      <c r="H50" s="88">
        <v>-85.199999999999989</v>
      </c>
      <c r="I50" s="89">
        <v>-0.53237410071942426</v>
      </c>
      <c r="J50" s="88">
        <v>-55.6</v>
      </c>
      <c r="K50" s="119">
        <v>-0.17052631578947372</v>
      </c>
      <c r="N50" s="82"/>
      <c r="O50" s="82"/>
      <c r="P50" s="82"/>
    </row>
    <row r="51" spans="1:16" s="31" customFormat="1">
      <c r="A51" s="11" t="s">
        <v>2</v>
      </c>
      <c r="B51" s="54">
        <f>SUM(B49:B50)</f>
        <v>91.1</v>
      </c>
      <c r="C51" s="41">
        <f t="shared" ref="C51" si="14">(B51-D51)/D51</f>
        <v>-3.0851063829787296E-2</v>
      </c>
      <c r="D51" s="54">
        <f>SUM(D49:D50)</f>
        <v>94</v>
      </c>
      <c r="E51" s="41">
        <f t="shared" ref="E51" si="15">(D51-F51)/F51</f>
        <v>0.12440191387559817</v>
      </c>
      <c r="F51" s="54">
        <v>83.6</v>
      </c>
      <c r="G51" s="41">
        <v>-0.24591738712776179</v>
      </c>
      <c r="H51" s="54">
        <v>104.10000000000002</v>
      </c>
      <c r="I51" s="40">
        <v>0.13894967177242906</v>
      </c>
      <c r="J51" s="54">
        <v>91.4</v>
      </c>
      <c r="K51" s="92">
        <v>0.61484098939929355</v>
      </c>
      <c r="N51" s="82"/>
      <c r="O51" s="82"/>
      <c r="P51" s="82"/>
    </row>
    <row r="52" spans="1:16" s="31" customFormat="1">
      <c r="A52" s="11"/>
      <c r="B52" s="54"/>
      <c r="C52" s="41"/>
      <c r="D52" s="54"/>
      <c r="E52" s="41"/>
      <c r="F52" s="54"/>
      <c r="G52" s="41"/>
      <c r="H52" s="45"/>
      <c r="I52" s="40"/>
      <c r="J52" s="45"/>
      <c r="K52" s="92"/>
      <c r="N52" s="82"/>
      <c r="O52" s="82"/>
      <c r="P52" s="82"/>
    </row>
    <row r="53" spans="1:16" s="31" customFormat="1">
      <c r="A53" s="43" t="s">
        <v>42</v>
      </c>
      <c r="B53" s="54">
        <v>8.7999999999999954</v>
      </c>
      <c r="C53" s="41">
        <f>(B53-D53)/D53</f>
        <v>1.1494252873562358E-2</v>
      </c>
      <c r="D53" s="54">
        <v>8.7000000000000028</v>
      </c>
      <c r="E53" s="41">
        <v>2.1012658227848102</v>
      </c>
      <c r="F53" s="54">
        <v>-7.9000000000000057</v>
      </c>
      <c r="G53" s="41">
        <v>-2.8749999999999996</v>
      </c>
      <c r="H53" s="54">
        <v>3.2000000000000171</v>
      </c>
      <c r="I53" s="40">
        <v>1.5714285714285749</v>
      </c>
      <c r="J53" s="54">
        <v>-5.5999999999999943</v>
      </c>
      <c r="K53" s="92">
        <v>0.65644171779141147</v>
      </c>
      <c r="N53" s="82"/>
      <c r="O53" s="82"/>
      <c r="P53" s="82"/>
    </row>
    <row r="54" spans="1:16" s="31" customFormat="1">
      <c r="A54" s="12" t="s">
        <v>52</v>
      </c>
      <c r="B54" s="117">
        <v>0.45400000000000001</v>
      </c>
      <c r="C54" s="40">
        <f>B54-D54</f>
        <v>-1.0000000000000009E-2</v>
      </c>
      <c r="D54" s="117">
        <v>0.46400000000000002</v>
      </c>
      <c r="E54" s="40"/>
      <c r="F54" s="54"/>
      <c r="G54" s="40"/>
      <c r="H54" s="90"/>
      <c r="I54" s="40"/>
      <c r="J54" s="90"/>
      <c r="K54" s="92"/>
    </row>
    <row r="55" spans="1:16" s="31" customFormat="1">
      <c r="A55" s="12" t="s">
        <v>53</v>
      </c>
      <c r="B55" s="117">
        <v>0.10100000000000001</v>
      </c>
      <c r="C55" s="40">
        <f>-(B55-D55)</f>
        <v>-7.0000000000000062E-3</v>
      </c>
      <c r="D55" s="117">
        <v>9.4E-2</v>
      </c>
      <c r="E55" s="40"/>
      <c r="F55" s="54"/>
      <c r="G55" s="40"/>
      <c r="H55" s="90"/>
      <c r="I55" s="40"/>
      <c r="J55" s="90"/>
      <c r="K55" s="92"/>
    </row>
    <row r="56" spans="1:16" s="31" customFormat="1">
      <c r="A56" s="12" t="s">
        <v>54</v>
      </c>
      <c r="B56" s="118">
        <v>0.57199999999999995</v>
      </c>
      <c r="C56" s="40">
        <f>-(B56-D56)</f>
        <v>3.8000000000000034E-2</v>
      </c>
      <c r="D56" s="118">
        <v>0.61</v>
      </c>
      <c r="E56" s="40"/>
      <c r="F56" s="48"/>
      <c r="G56" s="40"/>
      <c r="H56" s="48"/>
      <c r="I56" s="40"/>
      <c r="J56" s="48"/>
      <c r="K56" s="92"/>
    </row>
    <row r="57" spans="1:16" s="31" customFormat="1">
      <c r="A57" s="12" t="s">
        <v>59</v>
      </c>
      <c r="B57" s="118">
        <v>6.9000000000000006E-2</v>
      </c>
      <c r="C57" s="40">
        <f>(B57-D57)</f>
        <v>-5.9999999999999915E-3</v>
      </c>
      <c r="D57" s="118">
        <v>7.4999999999999997E-2</v>
      </c>
      <c r="E57" s="40"/>
      <c r="F57" s="48"/>
      <c r="G57" s="40"/>
      <c r="H57" s="48"/>
      <c r="I57" s="40"/>
      <c r="J57" s="48"/>
      <c r="K57" s="92"/>
    </row>
    <row r="58" spans="1:16" s="31" customFormat="1">
      <c r="A58" s="43"/>
      <c r="B58" s="54"/>
      <c r="C58" s="45"/>
      <c r="D58" s="54"/>
      <c r="E58" s="45"/>
      <c r="F58" s="54"/>
      <c r="G58" s="45"/>
      <c r="H58" s="54"/>
      <c r="I58" s="45"/>
      <c r="J58" s="54"/>
      <c r="K58" s="46"/>
      <c r="L58" s="65"/>
    </row>
    <row r="59" spans="1:16" s="31" customFormat="1">
      <c r="A59" s="16" t="s">
        <v>23</v>
      </c>
      <c r="B59" s="45"/>
      <c r="C59" s="45"/>
      <c r="D59" s="45"/>
      <c r="E59" s="45"/>
      <c r="F59" s="45"/>
      <c r="G59" s="45"/>
      <c r="H59" s="45"/>
      <c r="I59" s="45"/>
      <c r="J59" s="45"/>
      <c r="K59" s="46"/>
      <c r="L59" s="65"/>
    </row>
    <row r="60" spans="1:16" s="31" customFormat="1">
      <c r="A60" s="43" t="s">
        <v>39</v>
      </c>
      <c r="B60" s="54">
        <v>-14.7</v>
      </c>
      <c r="C60" s="45">
        <f>-(B60-D60)/D60</f>
        <v>-5.7553956834532564E-2</v>
      </c>
      <c r="D60" s="54">
        <v>-13.899999999999997</v>
      </c>
      <c r="E60" s="45">
        <f>-(D60-F60)/F60</f>
        <v>-9.4488188976377604E-2</v>
      </c>
      <c r="F60" s="54">
        <v>-12.700000000000001</v>
      </c>
      <c r="G60" s="45">
        <v>0.14189189189189175</v>
      </c>
      <c r="H60" s="54">
        <v>-14.799999999999999</v>
      </c>
      <c r="I60" s="45">
        <v>-1.3698630136986254E-2</v>
      </c>
      <c r="J60" s="54">
        <v>-14.6</v>
      </c>
      <c r="K60" s="46">
        <v>2.0134228187919392E-2</v>
      </c>
      <c r="L60" s="65"/>
    </row>
    <row r="61" spans="1:16" s="31" customFormat="1" ht="16" thickBot="1">
      <c r="A61" s="25"/>
      <c r="B61" s="22"/>
      <c r="C61" s="22"/>
      <c r="D61" s="22"/>
      <c r="E61" s="22"/>
      <c r="F61" s="22"/>
      <c r="G61" s="22"/>
      <c r="H61" s="22"/>
      <c r="I61" s="22"/>
      <c r="J61" s="22"/>
      <c r="K61" s="78"/>
      <c r="L61" s="65"/>
    </row>
    <row r="62" spans="1:16" ht="38.25" customHeight="1" thickBot="1">
      <c r="A62" s="149" t="s">
        <v>8</v>
      </c>
      <c r="B62" s="150"/>
      <c r="C62" s="150"/>
      <c r="D62" s="150"/>
      <c r="E62" s="150"/>
      <c r="F62" s="150"/>
      <c r="G62" s="150"/>
      <c r="H62" s="150"/>
      <c r="I62" s="150"/>
      <c r="J62" s="150"/>
      <c r="K62" s="151"/>
      <c r="L62" s="83"/>
      <c r="M62" s="83"/>
      <c r="N62" s="52"/>
    </row>
    <row r="63" spans="1:16" ht="15.75" customHeight="1" thickBot="1">
      <c r="A63" s="85"/>
      <c r="B63" s="86"/>
      <c r="C63" s="86"/>
      <c r="D63" s="86"/>
      <c r="E63" s="86"/>
      <c r="F63" s="86"/>
      <c r="G63" s="86"/>
      <c r="H63" s="86"/>
      <c r="I63" s="86"/>
      <c r="J63" s="86"/>
      <c r="K63" s="87"/>
      <c r="L63" s="84"/>
      <c r="M63" s="84"/>
      <c r="N63" s="52"/>
    </row>
    <row r="64" spans="1:16">
      <c r="A64" s="140" t="s">
        <v>60</v>
      </c>
      <c r="B64" s="141"/>
      <c r="C64" s="141"/>
      <c r="D64" s="141"/>
      <c r="E64" s="141"/>
      <c r="F64" s="141"/>
      <c r="G64" s="141"/>
      <c r="H64" s="141"/>
      <c r="I64" s="141"/>
      <c r="J64" s="141"/>
      <c r="K64" s="142"/>
    </row>
    <row r="65" spans="1:11" ht="16" thickBot="1">
      <c r="A65" s="143"/>
      <c r="B65" s="144"/>
      <c r="C65" s="144"/>
      <c r="D65" s="144"/>
      <c r="E65" s="144"/>
      <c r="F65" s="144"/>
      <c r="G65" s="144"/>
      <c r="H65" s="144"/>
      <c r="I65" s="144"/>
      <c r="J65" s="144"/>
      <c r="K65" s="145"/>
    </row>
  </sheetData>
  <mergeCells count="9">
    <mergeCell ref="A64:K65"/>
    <mergeCell ref="A1:K1"/>
    <mergeCell ref="A3:K3"/>
    <mergeCell ref="F5:G5"/>
    <mergeCell ref="H5:I5"/>
    <mergeCell ref="J5:K5"/>
    <mergeCell ref="A62:K62"/>
    <mergeCell ref="D5:E5"/>
    <mergeCell ref="B5:C5"/>
  </mergeCells>
  <printOptions horizontalCentered="1"/>
  <pageMargins left="0.70866141732283472" right="0.70866141732283472" top="0.74803149606299213" bottom="0.74803149606299213" header="0.31496062992125984" footer="0.31496062992125984"/>
  <pageSetup paperSize="8" scale="73" orientation="portrait" r:id="rId1"/>
  <headerFooter alignWithMargins="0">
    <oddFooter>&amp;L&amp;Z&amp;F&amp;R&amp;D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BE95-6F64-40FF-9CD9-0AEE69F54179}">
  <sheetPr>
    <pageSetUpPr fitToPage="1"/>
  </sheetPr>
  <dimension ref="A1:HU65"/>
  <sheetViews>
    <sheetView zoomScale="70" zoomScaleNormal="70" zoomScaleSheetLayoutView="70" workbookViewId="0">
      <pane xSplit="1" ySplit="9" topLeftCell="B10" activePane="bottomRight" state="frozen"/>
      <selection activeCell="J21" sqref="J21"/>
      <selection pane="topRight" activeCell="J21" sqref="J21"/>
      <selection pane="bottomLeft" activeCell="J21" sqref="J21"/>
      <selection pane="bottomRight" activeCell="J21" sqref="J21"/>
    </sheetView>
  </sheetViews>
  <sheetFormatPr defaultColWidth="10.58203125" defaultRowHeight="15.5"/>
  <cols>
    <col min="1" max="1" width="39.58203125" style="51" customWidth="1"/>
    <col min="2" max="2" width="9.58203125" style="51" customWidth="1"/>
    <col min="3" max="3" width="10" style="51" customWidth="1"/>
    <col min="4" max="4" width="11.5" style="51" bestFit="1" customWidth="1"/>
    <col min="5" max="5" width="11.5" style="51" customWidth="1"/>
    <col min="6" max="6" width="9.58203125" style="51" customWidth="1"/>
    <col min="7" max="7" width="10" style="51" customWidth="1"/>
    <col min="8" max="8" width="13.25" style="51" customWidth="1"/>
    <col min="9" max="9" width="12.08203125" style="51" customWidth="1"/>
    <col min="10" max="10" width="9.58203125" style="51" customWidth="1"/>
    <col min="11" max="11" width="10" style="51" customWidth="1"/>
    <col min="12" max="12" width="11.08203125" style="51" customWidth="1"/>
    <col min="13" max="13" width="11.25" style="51" customWidth="1"/>
    <col min="14" max="14" width="11.5" style="51" bestFit="1" customWidth="1"/>
    <col min="15" max="16384" width="10.58203125" style="51"/>
  </cols>
  <sheetData>
    <row r="1" spans="1:229" ht="15" customHeight="1">
      <c r="A1" s="63"/>
      <c r="B1" s="59"/>
      <c r="C1" s="59"/>
      <c r="D1" s="59"/>
      <c r="E1" s="59"/>
      <c r="F1" s="59"/>
      <c r="G1" s="59"/>
      <c r="H1" s="59"/>
      <c r="I1" s="59"/>
      <c r="J1" s="59"/>
      <c r="K1" s="59"/>
      <c r="L1" s="59"/>
      <c r="M1" s="60"/>
      <c r="N1" s="52"/>
    </row>
    <row r="2" spans="1:229" ht="15" customHeight="1">
      <c r="A2" s="155" t="s">
        <v>28</v>
      </c>
      <c r="B2" s="156"/>
      <c r="C2" s="156"/>
      <c r="D2" s="156"/>
      <c r="E2" s="156"/>
      <c r="F2" s="156"/>
      <c r="G2" s="156"/>
      <c r="H2" s="156"/>
      <c r="I2" s="156"/>
      <c r="J2" s="156"/>
      <c r="K2" s="156"/>
      <c r="L2" s="156"/>
      <c r="M2" s="157"/>
      <c r="N2" s="52"/>
    </row>
    <row r="3" spans="1:229" ht="15" customHeight="1">
      <c r="A3" s="123"/>
      <c r="B3" s="61"/>
      <c r="C3" s="61"/>
      <c r="D3" s="61"/>
      <c r="E3" s="61"/>
      <c r="F3" s="61"/>
      <c r="G3" s="61"/>
      <c r="H3" s="61"/>
      <c r="I3" s="61"/>
      <c r="J3" s="61"/>
      <c r="K3" s="61"/>
      <c r="L3" s="61"/>
      <c r="M3" s="62"/>
      <c r="N3" s="52"/>
    </row>
    <row r="4" spans="1:229" ht="15" customHeight="1">
      <c r="A4" s="130" t="s">
        <v>32</v>
      </c>
      <c r="B4" s="131"/>
      <c r="C4" s="131"/>
      <c r="D4" s="131"/>
      <c r="E4" s="131"/>
      <c r="F4" s="131"/>
      <c r="G4" s="131"/>
      <c r="H4" s="131"/>
      <c r="I4" s="131"/>
      <c r="J4" s="131"/>
      <c r="K4" s="131"/>
      <c r="L4" s="131"/>
      <c r="M4" s="132"/>
      <c r="N4" s="52"/>
    </row>
    <row r="5" spans="1:229" ht="15" customHeight="1">
      <c r="A5" s="37"/>
      <c r="B5" s="26"/>
      <c r="C5" s="26"/>
      <c r="D5" s="26"/>
      <c r="E5" s="26"/>
      <c r="F5" s="26"/>
      <c r="G5" s="26"/>
      <c r="H5" s="121"/>
      <c r="I5" s="121"/>
      <c r="J5" s="121"/>
      <c r="K5" s="121"/>
      <c r="L5" s="121"/>
      <c r="M5" s="122"/>
      <c r="N5" s="52"/>
    </row>
    <row r="6" spans="1:229" ht="15" customHeight="1">
      <c r="A6" s="38"/>
      <c r="B6" s="54"/>
      <c r="C6" s="54"/>
      <c r="D6" s="54"/>
      <c r="E6" s="54"/>
      <c r="F6" s="54"/>
      <c r="G6" s="54"/>
      <c r="H6" s="52"/>
      <c r="I6" s="52"/>
      <c r="J6" s="52"/>
      <c r="K6" s="52"/>
      <c r="L6" s="52"/>
      <c r="M6" s="3"/>
      <c r="N6" s="52"/>
    </row>
    <row r="7" spans="1:229" s="6" customFormat="1">
      <c r="A7" s="38"/>
      <c r="B7" s="158" t="s">
        <v>5</v>
      </c>
      <c r="C7" s="159"/>
      <c r="D7" s="159"/>
      <c r="E7" s="160"/>
      <c r="F7" s="158" t="s">
        <v>33</v>
      </c>
      <c r="G7" s="159"/>
      <c r="H7" s="159"/>
      <c r="I7" s="160"/>
      <c r="J7" s="158" t="s">
        <v>34</v>
      </c>
      <c r="K7" s="159"/>
      <c r="L7" s="159"/>
      <c r="M7" s="161"/>
      <c r="N7" s="52"/>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row>
    <row r="8" spans="1:229" s="24" customFormat="1" ht="31">
      <c r="A8" s="38"/>
      <c r="B8" s="18">
        <v>2022</v>
      </c>
      <c r="C8" s="17">
        <v>2021</v>
      </c>
      <c r="D8" s="18" t="s">
        <v>3</v>
      </c>
      <c r="E8" s="18" t="s">
        <v>24</v>
      </c>
      <c r="F8" s="18">
        <v>2022</v>
      </c>
      <c r="G8" s="17">
        <v>2021</v>
      </c>
      <c r="H8" s="18" t="s">
        <v>3</v>
      </c>
      <c r="I8" s="18" t="s">
        <v>24</v>
      </c>
      <c r="J8" s="18">
        <v>2022</v>
      </c>
      <c r="K8" s="17">
        <v>2021</v>
      </c>
      <c r="L8" s="18" t="s">
        <v>3</v>
      </c>
      <c r="M8" s="19" t="s">
        <v>24</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row>
    <row r="9" spans="1:229" s="6" customFormat="1" ht="17.25" customHeight="1">
      <c r="A9" s="38"/>
      <c r="B9" s="20" t="s">
        <v>22</v>
      </c>
      <c r="C9" s="20" t="s">
        <v>22</v>
      </c>
      <c r="D9" s="20" t="s">
        <v>4</v>
      </c>
      <c r="E9" s="20" t="s">
        <v>4</v>
      </c>
      <c r="F9" s="20" t="s">
        <v>22</v>
      </c>
      <c r="G9" s="20" t="s">
        <v>22</v>
      </c>
      <c r="H9" s="20" t="s">
        <v>4</v>
      </c>
      <c r="I9" s="20" t="s">
        <v>4</v>
      </c>
      <c r="J9" s="20" t="s">
        <v>22</v>
      </c>
      <c r="K9" s="20" t="s">
        <v>22</v>
      </c>
      <c r="L9" s="20" t="s">
        <v>4</v>
      </c>
      <c r="M9" s="21" t="s">
        <v>4</v>
      </c>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row>
    <row r="10" spans="1:229" s="6" customFormat="1" ht="17.25" customHeight="1">
      <c r="A10" s="39"/>
      <c r="B10" s="20"/>
      <c r="C10" s="20"/>
      <c r="D10" s="20"/>
      <c r="E10" s="20"/>
      <c r="F10" s="20"/>
      <c r="G10" s="20"/>
      <c r="H10" s="20"/>
      <c r="I10" s="20"/>
      <c r="J10" s="20"/>
      <c r="K10" s="20"/>
      <c r="L10" s="20"/>
      <c r="M10" s="2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row>
    <row r="11" spans="1:229">
      <c r="A11" s="53" t="s">
        <v>36</v>
      </c>
      <c r="B11" s="80"/>
      <c r="C11" s="80"/>
      <c r="D11" s="80"/>
      <c r="E11" s="80"/>
      <c r="F11" s="80"/>
      <c r="G11" s="80"/>
      <c r="H11" s="7"/>
      <c r="I11" s="7"/>
      <c r="J11" s="7"/>
      <c r="K11" s="7"/>
      <c r="L11" s="7"/>
      <c r="M11" s="8"/>
    </row>
    <row r="12" spans="1:229" s="10" customFormat="1">
      <c r="A12" s="9" t="s">
        <v>0</v>
      </c>
      <c r="B12" s="49">
        <v>1718</v>
      </c>
      <c r="C12" s="49">
        <v>1679</v>
      </c>
      <c r="D12" s="40">
        <v>2.3228111971411555E-2</v>
      </c>
      <c r="E12" s="40">
        <v>2.3228111971411555E-2</v>
      </c>
      <c r="F12" s="49">
        <f>J12</f>
        <v>1733</v>
      </c>
      <c r="G12" s="49">
        <f>K12</f>
        <v>1727</v>
      </c>
      <c r="H12" s="45">
        <f>L12</f>
        <v>3.4742327735958309E-3</v>
      </c>
      <c r="I12" s="45">
        <f>M12</f>
        <v>3.4742327735958309E-3</v>
      </c>
      <c r="J12" s="49">
        <v>1733</v>
      </c>
      <c r="K12" s="49">
        <v>1727</v>
      </c>
      <c r="L12" s="45">
        <v>3.4742327735958309E-3</v>
      </c>
      <c r="M12" s="46">
        <v>3.4742327735958309E-3</v>
      </c>
      <c r="N12" s="28"/>
      <c r="O12" s="28"/>
      <c r="P12" s="28"/>
      <c r="Q12" s="28"/>
      <c r="R12" s="27"/>
      <c r="S12" s="27"/>
      <c r="T12" s="27"/>
      <c r="U12" s="27"/>
      <c r="V12" s="27"/>
      <c r="W12" s="27"/>
      <c r="X12" s="27"/>
    </row>
    <row r="13" spans="1:229">
      <c r="A13" s="43" t="s">
        <v>51</v>
      </c>
      <c r="B13" s="54">
        <v>513.29999999999995</v>
      </c>
      <c r="C13" s="54">
        <v>459.5</v>
      </c>
      <c r="D13" s="40">
        <v>0.11708378672470075</v>
      </c>
      <c r="E13" s="40">
        <v>0.13889505214111383</v>
      </c>
      <c r="F13" s="54">
        <f>J13-B13</f>
        <v>613.10000000000014</v>
      </c>
      <c r="G13" s="54">
        <f>K13-C13</f>
        <v>522.59999999999991</v>
      </c>
      <c r="H13" s="45">
        <f>(F13-G13)/G13</f>
        <v>0.17317259854573333</v>
      </c>
      <c r="I13" s="45">
        <v>0.13537037037037036</v>
      </c>
      <c r="J13" s="54">
        <v>1126.4000000000001</v>
      </c>
      <c r="K13" s="54">
        <v>982.09999999999991</v>
      </c>
      <c r="L13" s="45">
        <v>0.14693004785663374</v>
      </c>
      <c r="M13" s="46">
        <v>0.13697385686888058</v>
      </c>
      <c r="N13" s="28"/>
      <c r="O13" s="28"/>
      <c r="P13" s="28"/>
      <c r="Q13" s="28"/>
      <c r="R13" s="27"/>
      <c r="S13" s="27"/>
      <c r="T13" s="27"/>
      <c r="U13" s="27"/>
      <c r="V13" s="27"/>
      <c r="W13" s="27"/>
      <c r="X13" s="27"/>
    </row>
    <row r="14" spans="1:229">
      <c r="A14" s="43" t="s">
        <v>1</v>
      </c>
      <c r="B14" s="54">
        <v>297.39999999999998</v>
      </c>
      <c r="C14" s="54">
        <v>262.90000000000003</v>
      </c>
      <c r="D14" s="40">
        <v>0.13122860403195133</v>
      </c>
      <c r="E14" s="40">
        <v>0.1447267128560431</v>
      </c>
      <c r="F14" s="54">
        <f t="shared" ref="F14:G15" si="0">J14-B14</f>
        <v>348.1</v>
      </c>
      <c r="G14" s="54">
        <f t="shared" si="0"/>
        <v>285.8</v>
      </c>
      <c r="H14" s="45">
        <f>(F14-G14)/G14</f>
        <v>0.21798460461861444</v>
      </c>
      <c r="I14" s="45">
        <v>0.15647840531561463</v>
      </c>
      <c r="J14" s="54">
        <v>645.5</v>
      </c>
      <c r="K14" s="54">
        <v>548.70000000000005</v>
      </c>
      <c r="L14" s="45">
        <v>0.17641698560233277</v>
      </c>
      <c r="M14" s="46">
        <v>0.15103423680456493</v>
      </c>
      <c r="N14" s="28"/>
      <c r="O14" s="28"/>
      <c r="P14" s="28"/>
      <c r="Q14" s="28"/>
      <c r="R14" s="27"/>
      <c r="S14" s="27"/>
      <c r="T14" s="27"/>
      <c r="U14" s="27"/>
      <c r="V14" s="27"/>
      <c r="W14" s="27"/>
      <c r="X14" s="27"/>
    </row>
    <row r="15" spans="1:229" s="44" customFormat="1">
      <c r="A15" s="42" t="s">
        <v>7</v>
      </c>
      <c r="B15" s="88">
        <v>-43.3</v>
      </c>
      <c r="C15" s="88">
        <v>-11.700000000000001</v>
      </c>
      <c r="D15" s="89">
        <v>-2.700854700854701</v>
      </c>
      <c r="E15" s="89">
        <v>-2.4365079365079367</v>
      </c>
      <c r="F15" s="88">
        <f t="shared" si="0"/>
        <v>-63.400000000000006</v>
      </c>
      <c r="G15" s="88">
        <f>K15-C15</f>
        <v>-44.499999999999993</v>
      </c>
      <c r="H15" s="109">
        <f>-(F15-G15)/G15</f>
        <v>-0.42471910112359584</v>
      </c>
      <c r="I15" s="45">
        <v>-0.26800000000000002</v>
      </c>
      <c r="J15" s="54">
        <v>-106.7</v>
      </c>
      <c r="K15" s="54">
        <v>-56.199999999999996</v>
      </c>
      <c r="L15" s="109">
        <v>-0.89857651245551595</v>
      </c>
      <c r="M15" s="46">
        <v>-0.70447284345047922</v>
      </c>
      <c r="N15" s="28"/>
      <c r="O15" s="28"/>
      <c r="P15" s="28"/>
      <c r="Q15" s="28"/>
      <c r="R15" s="27"/>
      <c r="S15" s="27"/>
      <c r="T15" s="27"/>
      <c r="U15" s="27"/>
      <c r="V15" s="27"/>
      <c r="W15" s="27"/>
      <c r="X15" s="27"/>
    </row>
    <row r="16" spans="1:229" s="44" customFormat="1">
      <c r="A16" s="11" t="s">
        <v>2</v>
      </c>
      <c r="B16" s="54">
        <f>SUM(B14:B15)</f>
        <v>254.09999999999997</v>
      </c>
      <c r="C16" s="54">
        <f>SUM(C14:C15)</f>
        <v>251.20000000000005</v>
      </c>
      <c r="D16" s="40">
        <v>1.1544585987261147E-2</v>
      </c>
      <c r="E16" s="40">
        <v>2.7912621359223302E-2</v>
      </c>
      <c r="F16" s="54">
        <f>SUM(F14:F15)</f>
        <v>284.70000000000005</v>
      </c>
      <c r="G16" s="54">
        <f>SUM(G14:G15)</f>
        <v>241.3</v>
      </c>
      <c r="H16" s="45">
        <f>(F16-G16)/G16</f>
        <v>0.17985909656029853</v>
      </c>
      <c r="I16" s="110">
        <v>0.13426294820717133</v>
      </c>
      <c r="J16" s="95">
        <f>SUM(J14:J15)</f>
        <v>538.79999999999995</v>
      </c>
      <c r="K16" s="95">
        <f>SUM(K14:K15)</f>
        <v>492.50000000000006</v>
      </c>
      <c r="L16" s="45">
        <f>'Markets December Full Year'!C12</f>
        <v>9.4010152284263737E-2</v>
      </c>
      <c r="M16" s="111">
        <v>8.1493376154154959E-2</v>
      </c>
      <c r="N16" s="28"/>
      <c r="O16" s="28"/>
      <c r="P16" s="28"/>
      <c r="Q16" s="28"/>
      <c r="R16" s="27"/>
      <c r="S16" s="27"/>
      <c r="T16" s="27"/>
      <c r="U16" s="27"/>
      <c r="V16" s="27"/>
      <c r="W16" s="27"/>
      <c r="X16" s="27"/>
    </row>
    <row r="17" spans="1:24" s="44" customFormat="1">
      <c r="A17" s="11"/>
      <c r="B17" s="54"/>
      <c r="C17" s="54"/>
      <c r="D17" s="40"/>
      <c r="E17" s="40"/>
      <c r="F17" s="54"/>
      <c r="G17" s="54"/>
      <c r="H17" s="45"/>
      <c r="I17" s="45"/>
      <c r="J17" s="54"/>
      <c r="K17" s="54"/>
      <c r="L17" s="45"/>
      <c r="M17" s="46"/>
      <c r="N17" s="28"/>
      <c r="O17" s="28"/>
      <c r="P17" s="28"/>
      <c r="Q17" s="28"/>
      <c r="R17" s="27"/>
      <c r="S17" s="27"/>
      <c r="T17" s="27"/>
      <c r="U17" s="27"/>
      <c r="V17" s="27"/>
      <c r="W17" s="27"/>
      <c r="X17" s="27"/>
    </row>
    <row r="18" spans="1:24">
      <c r="A18" s="43" t="s">
        <v>57</v>
      </c>
      <c r="B18" s="54">
        <v>33.799999999999983</v>
      </c>
      <c r="C18" s="54">
        <v>43.300000000000047</v>
      </c>
      <c r="D18" s="40">
        <v>-0.21939953810623558</v>
      </c>
      <c r="E18" s="40"/>
      <c r="F18" s="54">
        <f t="shared" ref="F18:G18" si="1">J18-B18</f>
        <v>43.599999999999966</v>
      </c>
      <c r="G18" s="54">
        <f t="shared" si="1"/>
        <v>24.4</v>
      </c>
      <c r="H18" s="45">
        <f>(F18-G18)/G18</f>
        <v>0.786885245901638</v>
      </c>
      <c r="I18" s="45"/>
      <c r="J18" s="54">
        <v>77.399999999999949</v>
      </c>
      <c r="K18" s="54">
        <v>67.700000000000045</v>
      </c>
      <c r="L18" s="45">
        <v>0.14327917282127028</v>
      </c>
      <c r="M18" s="46"/>
      <c r="N18" s="28"/>
      <c r="O18" s="28"/>
      <c r="P18" s="28"/>
      <c r="Q18" s="28"/>
      <c r="R18" s="27"/>
      <c r="S18" s="27"/>
      <c r="T18" s="27"/>
      <c r="U18" s="27"/>
      <c r="V18" s="27"/>
      <c r="W18" s="27"/>
      <c r="X18" s="27"/>
    </row>
    <row r="19" spans="1:24" s="44" customFormat="1">
      <c r="A19" s="12" t="s">
        <v>52</v>
      </c>
      <c r="B19" s="117">
        <v>0.498</v>
      </c>
      <c r="C19" s="117">
        <v>0.47699999999999998</v>
      </c>
      <c r="D19" s="40">
        <v>2.1000000000000019E-2</v>
      </c>
      <c r="E19" s="40"/>
      <c r="F19" s="117">
        <f>J19</f>
        <v>0.51900000000000002</v>
      </c>
      <c r="G19" s="117">
        <f t="shared" ref="G19:H19" si="2">K19</f>
        <v>0.48099999999999998</v>
      </c>
      <c r="H19" s="117">
        <f t="shared" si="2"/>
        <v>3.8000000000000034E-2</v>
      </c>
      <c r="I19" s="45"/>
      <c r="J19" s="117">
        <v>0.51900000000000002</v>
      </c>
      <c r="K19" s="117">
        <v>0.48099999999999998</v>
      </c>
      <c r="L19" s="120">
        <v>3.8000000000000034E-2</v>
      </c>
      <c r="M19" s="46"/>
      <c r="N19" s="28"/>
      <c r="O19" s="28"/>
      <c r="P19" s="28"/>
      <c r="Q19" s="28"/>
      <c r="R19" s="27"/>
      <c r="S19" s="27"/>
      <c r="T19" s="27"/>
      <c r="U19" s="27"/>
      <c r="V19" s="27"/>
      <c r="W19" s="27"/>
      <c r="X19" s="27"/>
    </row>
    <row r="20" spans="1:24" s="44" customFormat="1">
      <c r="A20" s="12" t="s">
        <v>53</v>
      </c>
      <c r="B20" s="118">
        <v>7.4999999999999997E-2</v>
      </c>
      <c r="C20" s="118">
        <v>6.5000000000000002E-2</v>
      </c>
      <c r="D20" s="40">
        <v>-9.999999999999995E-3</v>
      </c>
      <c r="E20" s="40"/>
      <c r="F20" s="117">
        <f t="shared" ref="F20:F21" si="3">J20</f>
        <v>8.5999999999999993E-2</v>
      </c>
      <c r="G20" s="117">
        <f t="shared" ref="G20:G21" si="4">K20</f>
        <v>4.9000000000000002E-2</v>
      </c>
      <c r="H20" s="117">
        <f t="shared" ref="H20:H21" si="5">L20</f>
        <v>-3.6999999999999991E-2</v>
      </c>
      <c r="I20" s="45"/>
      <c r="J20" s="118">
        <v>8.5999999999999993E-2</v>
      </c>
      <c r="K20" s="118">
        <v>4.9000000000000002E-2</v>
      </c>
      <c r="L20" s="120">
        <v>-3.6999999999999991E-2</v>
      </c>
      <c r="M20" s="46"/>
      <c r="N20" s="28"/>
      <c r="O20" s="28"/>
      <c r="P20" s="28"/>
      <c r="Q20" s="28"/>
      <c r="R20" s="27"/>
      <c r="T20" s="28"/>
      <c r="U20" s="27"/>
    </row>
    <row r="21" spans="1:24" s="44" customFormat="1">
      <c r="A21" s="12" t="s">
        <v>54</v>
      </c>
      <c r="B21" s="118">
        <v>0.65</v>
      </c>
      <c r="C21" s="118">
        <v>0.65800000000000003</v>
      </c>
      <c r="D21" s="40">
        <v>8.0000000000000071E-3</v>
      </c>
      <c r="E21" s="40"/>
      <c r="F21" s="117">
        <f t="shared" si="3"/>
        <v>0.60899999999999999</v>
      </c>
      <c r="G21" s="117">
        <f t="shared" si="4"/>
        <v>0.67600000000000005</v>
      </c>
      <c r="H21" s="117">
        <f t="shared" si="5"/>
        <v>6.700000000000006E-2</v>
      </c>
      <c r="I21" s="45"/>
      <c r="J21" s="118">
        <v>0.60899999999999999</v>
      </c>
      <c r="K21" s="118">
        <v>0.67600000000000005</v>
      </c>
      <c r="L21" s="120">
        <v>6.700000000000006E-2</v>
      </c>
      <c r="M21" s="46"/>
      <c r="N21" s="28"/>
      <c r="O21" s="28"/>
      <c r="P21" s="28"/>
      <c r="Q21" s="28"/>
      <c r="R21" s="27"/>
      <c r="T21" s="28"/>
      <c r="U21" s="27"/>
    </row>
    <row r="22" spans="1:24" s="44" customFormat="1">
      <c r="A22" s="12"/>
      <c r="B22" s="48"/>
      <c r="C22" s="48"/>
      <c r="D22" s="40"/>
      <c r="E22" s="40"/>
      <c r="F22" s="48"/>
      <c r="G22" s="48"/>
      <c r="H22" s="45"/>
      <c r="I22" s="48"/>
      <c r="J22" s="48"/>
      <c r="K22" s="48"/>
      <c r="L22" s="45"/>
      <c r="M22" s="46"/>
      <c r="N22" s="28"/>
      <c r="O22" s="28"/>
      <c r="P22" s="28"/>
      <c r="Q22" s="28"/>
    </row>
    <row r="23" spans="1:24" s="44" customFormat="1">
      <c r="A23" s="53" t="s">
        <v>35</v>
      </c>
      <c r="B23" s="69"/>
      <c r="C23" s="69"/>
      <c r="D23" s="40"/>
      <c r="E23" s="40"/>
      <c r="F23" s="48"/>
      <c r="G23" s="48"/>
      <c r="H23" s="45"/>
      <c r="I23" s="48"/>
      <c r="J23" s="48"/>
      <c r="K23" s="48"/>
      <c r="L23" s="45"/>
      <c r="M23" s="46"/>
      <c r="N23" s="28"/>
      <c r="O23" s="28"/>
      <c r="P23" s="28"/>
      <c r="Q23" s="28"/>
    </row>
    <row r="24" spans="1:24" s="44" customFormat="1">
      <c r="A24" s="9" t="s">
        <v>0</v>
      </c>
      <c r="B24" s="49">
        <v>786</v>
      </c>
      <c r="C24" s="49">
        <v>808</v>
      </c>
      <c r="D24" s="40">
        <v>-2.7227722772277228E-2</v>
      </c>
      <c r="E24" s="40">
        <v>-2.7227722772277228E-2</v>
      </c>
      <c r="F24" s="49">
        <f>J24</f>
        <v>784</v>
      </c>
      <c r="G24" s="49">
        <f>K24</f>
        <v>810</v>
      </c>
      <c r="H24" s="45">
        <f>IF(AND((F24-G24)&gt;0,G24&lt;0),(ROUND(F24,0)-ROUND(G24,0))/-ROUND(G24,0),IF(AND(G24=0,F24&gt;0),1,IF(AND(G24=0,F24&lt;0),-1,IF(AND((F24-G24)=0,G24=0),0,IF(AND((F24-G24)&lt;0,G24&lt;0),(ROUND(F24,0)-ROUND(G24,0))/-ROUND(G24,0),(ROUND(F24,0)-ROUND(G24,0))/ROUND(G24,0))))))</f>
        <v>-3.2098765432098768E-2</v>
      </c>
      <c r="I24" s="45">
        <v>-3.2098765432098768E-2</v>
      </c>
      <c r="J24" s="49">
        <v>784</v>
      </c>
      <c r="K24" s="49">
        <v>810</v>
      </c>
      <c r="L24" s="45">
        <v>-3.2098765432098768E-2</v>
      </c>
      <c r="M24" s="46">
        <v>-3.2098765432098768E-2</v>
      </c>
      <c r="N24" s="28"/>
      <c r="O24" s="28"/>
      <c r="P24" s="28"/>
      <c r="Q24" s="28"/>
    </row>
    <row r="25" spans="1:24" s="44" customFormat="1">
      <c r="A25" s="43" t="s">
        <v>51</v>
      </c>
      <c r="B25" s="54">
        <v>288.10000000000002</v>
      </c>
      <c r="C25" s="54">
        <v>288</v>
      </c>
      <c r="D25" s="40">
        <v>3.4722222222222224E-4</v>
      </c>
      <c r="E25" s="40">
        <v>4.9927113702623906E-2</v>
      </c>
      <c r="F25" s="54">
        <f>J25-B25</f>
        <v>348.9</v>
      </c>
      <c r="G25" s="54">
        <f>K25-C25</f>
        <v>311.19999999999993</v>
      </c>
      <c r="H25" s="45">
        <f>(F25-G25)/G25</f>
        <v>0.12114395886889477</v>
      </c>
      <c r="I25" s="45">
        <v>0.14355948869223203</v>
      </c>
      <c r="J25" s="54">
        <v>637</v>
      </c>
      <c r="K25" s="54">
        <v>599.19999999999993</v>
      </c>
      <c r="L25" s="45">
        <v>6.3084112149532703E-2</v>
      </c>
      <c r="M25" s="46">
        <v>9.9223468507333906E-2</v>
      </c>
      <c r="N25" s="28"/>
      <c r="O25" s="28"/>
      <c r="P25" s="28"/>
      <c r="Q25" s="28"/>
    </row>
    <row r="26" spans="1:24" s="44" customFormat="1">
      <c r="A26" s="43" t="s">
        <v>1</v>
      </c>
      <c r="B26" s="54">
        <v>148.80000000000001</v>
      </c>
      <c r="C26" s="54">
        <v>140.10000000000002</v>
      </c>
      <c r="D26" s="40">
        <v>6.2098501070663809E-2</v>
      </c>
      <c r="E26" s="40">
        <v>0.11210762331838564</v>
      </c>
      <c r="F26" s="54">
        <f t="shared" ref="F26:G27" si="6">J26-B26</f>
        <v>168.7</v>
      </c>
      <c r="G26" s="54">
        <f t="shared" si="6"/>
        <v>144.59999999999997</v>
      </c>
      <c r="H26" s="45">
        <f>(F26-G26)/G26</f>
        <v>0.16666666666666685</v>
      </c>
      <c r="I26" s="45">
        <v>0.18220042046250878</v>
      </c>
      <c r="J26" s="54">
        <v>317.5</v>
      </c>
      <c r="K26" s="54">
        <v>284.7</v>
      </c>
      <c r="L26" s="45">
        <v>0.11520899192132068</v>
      </c>
      <c r="M26" s="46">
        <v>0.14828209764918626</v>
      </c>
      <c r="N26" s="28"/>
      <c r="O26" s="28"/>
      <c r="P26" s="28"/>
      <c r="Q26" s="28"/>
    </row>
    <row r="27" spans="1:24" s="44" customFormat="1">
      <c r="A27" s="42" t="s">
        <v>7</v>
      </c>
      <c r="B27" s="88">
        <v>-1.1000000000000005</v>
      </c>
      <c r="C27" s="88">
        <v>9</v>
      </c>
      <c r="D27" s="89">
        <v>-1.1222222222222222</v>
      </c>
      <c r="E27" s="89">
        <v>-1.1264367816091956</v>
      </c>
      <c r="F27" s="88">
        <f t="shared" si="6"/>
        <v>-4.0999999999999979</v>
      </c>
      <c r="G27" s="88">
        <f t="shared" si="6"/>
        <v>-7.4</v>
      </c>
      <c r="H27" s="109">
        <f>-(F27-G27)/G27</f>
        <v>0.44594594594594628</v>
      </c>
      <c r="I27" s="45">
        <v>0.45333333333333331</v>
      </c>
      <c r="J27" s="54">
        <v>-5.1999999999999984</v>
      </c>
      <c r="K27" s="54">
        <v>1.5999999999999992</v>
      </c>
      <c r="L27" s="45">
        <v>-4.25</v>
      </c>
      <c r="M27" s="46">
        <v>-5.3333333333333339</v>
      </c>
      <c r="N27" s="28"/>
      <c r="O27" s="28"/>
      <c r="P27" s="28"/>
      <c r="Q27" s="28"/>
    </row>
    <row r="28" spans="1:24" s="44" customFormat="1">
      <c r="A28" s="11" t="s">
        <v>2</v>
      </c>
      <c r="B28" s="54">
        <f>SUM(B26:B27)</f>
        <v>147.70000000000002</v>
      </c>
      <c r="C28" s="54">
        <f>SUM(C26:C27)</f>
        <v>149.10000000000002</v>
      </c>
      <c r="D28" s="40">
        <v>-9.3896713615023476E-3</v>
      </c>
      <c r="E28" s="40">
        <v>3.6491228070175442E-2</v>
      </c>
      <c r="F28" s="54">
        <f>SUM(F26:F27)</f>
        <v>164.6</v>
      </c>
      <c r="G28" s="54">
        <f>SUM(G26:G27)</f>
        <v>137.19999999999996</v>
      </c>
      <c r="H28" s="45">
        <f>(F28-G28)/G28</f>
        <v>0.19970845481049593</v>
      </c>
      <c r="I28" s="110">
        <v>0.21745562130177515</v>
      </c>
      <c r="J28" s="95">
        <f>SUM(J26:J27)</f>
        <v>312.3</v>
      </c>
      <c r="K28" s="95">
        <f>SUM(K26:K27)</f>
        <v>286.3</v>
      </c>
      <c r="L28" s="110">
        <v>9.0813831645127491E-2</v>
      </c>
      <c r="M28" s="111">
        <v>0.12459488656823911</v>
      </c>
      <c r="N28" s="28"/>
      <c r="O28" s="28"/>
      <c r="P28" s="28"/>
      <c r="Q28" s="28"/>
    </row>
    <row r="29" spans="1:24" s="44" customFormat="1">
      <c r="A29" s="11"/>
      <c r="B29" s="54"/>
      <c r="C29" s="54"/>
      <c r="D29" s="40"/>
      <c r="E29" s="40"/>
      <c r="F29" s="54"/>
      <c r="G29" s="54"/>
      <c r="H29" s="45"/>
      <c r="I29" s="45"/>
      <c r="J29" s="54"/>
      <c r="K29" s="54"/>
      <c r="L29" s="45"/>
      <c r="M29" s="46"/>
      <c r="N29" s="28"/>
      <c r="O29" s="28"/>
      <c r="P29" s="28"/>
      <c r="Q29" s="28"/>
    </row>
    <row r="30" spans="1:24" s="44" customFormat="1">
      <c r="A30" s="43" t="s">
        <v>57</v>
      </c>
      <c r="B30" s="54">
        <v>29.600000000000016</v>
      </c>
      <c r="C30" s="54">
        <v>34.90000000000002</v>
      </c>
      <c r="D30" s="40">
        <v>-0.15186246418338109</v>
      </c>
      <c r="E30" s="40"/>
      <c r="F30" s="54">
        <f t="shared" ref="F30:G30" si="7">J30-B30</f>
        <v>36.000000000000021</v>
      </c>
      <c r="G30" s="54">
        <f t="shared" si="7"/>
        <v>19.59999999999998</v>
      </c>
      <c r="H30" s="45">
        <f>(F30-G30)/G30</f>
        <v>0.83673469387755395</v>
      </c>
      <c r="I30" s="45"/>
      <c r="J30" s="54">
        <v>65.600000000000037</v>
      </c>
      <c r="K30" s="54">
        <v>54.5</v>
      </c>
      <c r="L30" s="45">
        <v>0.20366972477064219</v>
      </c>
      <c r="M30" s="46"/>
      <c r="N30" s="28"/>
      <c r="O30" s="28"/>
      <c r="P30" s="28"/>
      <c r="Q30" s="28"/>
    </row>
    <row r="31" spans="1:24" s="44" customFormat="1">
      <c r="A31" s="12" t="s">
        <v>52</v>
      </c>
      <c r="B31" s="117">
        <v>0.40699999999999997</v>
      </c>
      <c r="C31" s="117">
        <v>0.42399999999999999</v>
      </c>
      <c r="D31" s="40">
        <v>-1.7000000000000015E-2</v>
      </c>
      <c r="E31" s="40"/>
      <c r="F31" s="117">
        <f>J31</f>
        <v>0.42499999999999999</v>
      </c>
      <c r="G31" s="117">
        <f t="shared" ref="G31:G33" si="8">K31</f>
        <v>0.40200000000000002</v>
      </c>
      <c r="H31" s="117">
        <f t="shared" ref="H31:H33" si="9">L31</f>
        <v>2.2999999999999965E-2</v>
      </c>
      <c r="I31" s="45"/>
      <c r="J31" s="117">
        <v>0.42499999999999999</v>
      </c>
      <c r="K31" s="117">
        <v>0.40200000000000002</v>
      </c>
      <c r="L31" s="120">
        <v>2.2999999999999965E-2</v>
      </c>
      <c r="M31" s="46"/>
      <c r="N31" s="28"/>
      <c r="O31" s="28"/>
      <c r="P31" s="28"/>
      <c r="Q31" s="28"/>
    </row>
    <row r="32" spans="1:24" s="44" customFormat="1">
      <c r="A32" s="12" t="s">
        <v>53</v>
      </c>
      <c r="B32" s="118">
        <v>1.0999999999999999E-2</v>
      </c>
      <c r="C32" s="118">
        <v>3.9E-2</v>
      </c>
      <c r="D32" s="40">
        <v>2.8000000000000001E-2</v>
      </c>
      <c r="E32" s="40"/>
      <c r="F32" s="117">
        <f t="shared" ref="F32:F33" si="10">J32</f>
        <v>7.0000000000000001E-3</v>
      </c>
      <c r="G32" s="117">
        <f t="shared" si="8"/>
        <v>-3.0000000000000001E-3</v>
      </c>
      <c r="H32" s="117">
        <f t="shared" si="9"/>
        <v>-0.01</v>
      </c>
      <c r="I32" s="45"/>
      <c r="J32" s="118">
        <v>7.0000000000000001E-3</v>
      </c>
      <c r="K32" s="118">
        <v>-3.0000000000000001E-3</v>
      </c>
      <c r="L32" s="120">
        <v>-0.01</v>
      </c>
      <c r="M32" s="46"/>
      <c r="N32" s="28"/>
      <c r="O32" s="28"/>
      <c r="P32" s="28"/>
      <c r="Q32" s="28"/>
    </row>
    <row r="33" spans="1:17" s="44" customFormat="1">
      <c r="A33" s="12" t="s">
        <v>54</v>
      </c>
      <c r="B33" s="118">
        <v>0.67700000000000005</v>
      </c>
      <c r="C33" s="118">
        <v>0.65400000000000003</v>
      </c>
      <c r="D33" s="40">
        <v>-2.300000000000002E-2</v>
      </c>
      <c r="E33" s="40"/>
      <c r="F33" s="117">
        <f t="shared" si="10"/>
        <v>0.64300000000000002</v>
      </c>
      <c r="G33" s="117">
        <f t="shared" si="8"/>
        <v>0.69499999999999995</v>
      </c>
      <c r="H33" s="117">
        <f t="shared" si="9"/>
        <v>5.1999999999999935E-2</v>
      </c>
      <c r="I33" s="45"/>
      <c r="J33" s="118">
        <v>0.64300000000000002</v>
      </c>
      <c r="K33" s="118">
        <v>0.69499999999999995</v>
      </c>
      <c r="L33" s="120">
        <v>5.1999999999999935E-2</v>
      </c>
      <c r="M33" s="46"/>
      <c r="N33" s="28"/>
      <c r="O33" s="28"/>
      <c r="P33" s="28"/>
      <c r="Q33" s="28"/>
    </row>
    <row r="34" spans="1:17" s="44" customFormat="1">
      <c r="A34" s="4"/>
      <c r="B34" s="54"/>
      <c r="C34" s="54"/>
      <c r="D34" s="40"/>
      <c r="E34" s="40"/>
      <c r="F34" s="54"/>
      <c r="G34" s="54"/>
      <c r="H34" s="45"/>
      <c r="I34" s="48"/>
      <c r="J34" s="54"/>
      <c r="K34" s="54"/>
      <c r="L34" s="45"/>
      <c r="M34" s="46"/>
      <c r="N34" s="28"/>
      <c r="O34" s="28"/>
      <c r="P34" s="28"/>
      <c r="Q34" s="28"/>
    </row>
    <row r="35" spans="1:17" s="44" customFormat="1">
      <c r="A35" s="53" t="s">
        <v>48</v>
      </c>
      <c r="B35" s="54"/>
      <c r="C35" s="54"/>
      <c r="D35" s="40"/>
      <c r="E35" s="40"/>
      <c r="F35" s="54"/>
      <c r="G35" s="54"/>
      <c r="H35" s="45"/>
      <c r="I35" s="48"/>
      <c r="J35" s="54"/>
      <c r="K35" s="54"/>
      <c r="L35" s="45"/>
      <c r="M35" s="46"/>
      <c r="N35" s="28"/>
      <c r="O35" s="28"/>
      <c r="P35" s="28"/>
      <c r="Q35" s="28"/>
    </row>
    <row r="36" spans="1:17" s="44" customFormat="1">
      <c r="A36" s="9" t="s">
        <v>0</v>
      </c>
      <c r="B36" s="49">
        <v>676</v>
      </c>
      <c r="C36" s="49">
        <v>624</v>
      </c>
      <c r="D36" s="40">
        <v>8.3333333333333329E-2</v>
      </c>
      <c r="E36" s="40">
        <v>8.3333333333333329E-2</v>
      </c>
      <c r="F36" s="49">
        <f>J36</f>
        <v>696</v>
      </c>
      <c r="G36" s="49">
        <f>K36</f>
        <v>654</v>
      </c>
      <c r="H36" s="45">
        <f>(F36-G36)/G36</f>
        <v>6.4220183486238536E-2</v>
      </c>
      <c r="I36" s="45">
        <v>6.4220183486238536E-2</v>
      </c>
      <c r="J36" s="49">
        <v>696</v>
      </c>
      <c r="K36" s="49">
        <v>654</v>
      </c>
      <c r="L36" s="45">
        <v>6.4220183486238536E-2</v>
      </c>
      <c r="M36" s="46">
        <v>6.4220183486238536E-2</v>
      </c>
      <c r="N36" s="28"/>
      <c r="O36" s="28"/>
      <c r="P36" s="28"/>
      <c r="Q36" s="28"/>
    </row>
    <row r="37" spans="1:17" s="44" customFormat="1">
      <c r="A37" s="43" t="s">
        <v>51</v>
      </c>
      <c r="B37" s="54">
        <v>116.4</v>
      </c>
      <c r="C37" s="54">
        <v>87.5</v>
      </c>
      <c r="D37" s="40">
        <v>0.33028571428571429</v>
      </c>
      <c r="E37" s="40">
        <v>0.23961661341853033</v>
      </c>
      <c r="F37" s="54">
        <f>J37-B37</f>
        <v>140.99999999999997</v>
      </c>
      <c r="G37" s="54">
        <f>K37-C37</f>
        <v>106.69999999999999</v>
      </c>
      <c r="H37" s="45">
        <f>(F37-G37)/G37</f>
        <v>0.32146204311152754</v>
      </c>
      <c r="I37" s="45">
        <v>0.11550632911392404</v>
      </c>
      <c r="J37" s="54">
        <v>257.39999999999998</v>
      </c>
      <c r="K37" s="54">
        <v>194.2</v>
      </c>
      <c r="L37" s="45">
        <v>0.32543769309989706</v>
      </c>
      <c r="M37" s="46">
        <v>0.16840671811166591</v>
      </c>
      <c r="N37" s="28"/>
      <c r="O37" s="28"/>
      <c r="P37" s="28"/>
      <c r="Q37" s="28"/>
    </row>
    <row r="38" spans="1:17" s="44" customFormat="1">
      <c r="A38" s="43" t="s">
        <v>1</v>
      </c>
      <c r="B38" s="54">
        <v>93.1</v>
      </c>
      <c r="C38" s="54">
        <v>64.900000000000006</v>
      </c>
      <c r="D38" s="40">
        <v>0.43451463790446837</v>
      </c>
      <c r="E38" s="40">
        <v>0.33956834532374103</v>
      </c>
      <c r="F38" s="54">
        <f t="shared" ref="F38:G39" si="11">J38-B38</f>
        <v>117.80000000000001</v>
      </c>
      <c r="G38" s="54">
        <f t="shared" si="11"/>
        <v>81.099999999999994</v>
      </c>
      <c r="H38" s="45">
        <f>(F38-G38)/G38</f>
        <v>0.45252774352651071</v>
      </c>
      <c r="I38" s="45">
        <v>0.22580645161290322</v>
      </c>
      <c r="J38" s="54">
        <v>210.9</v>
      </c>
      <c r="K38" s="54">
        <v>146</v>
      </c>
      <c r="L38" s="45">
        <v>0.44452054794520551</v>
      </c>
      <c r="M38" s="46">
        <v>0.27355072463768115</v>
      </c>
      <c r="N38" s="28"/>
      <c r="O38" s="28"/>
      <c r="P38" s="28"/>
      <c r="Q38" s="28"/>
    </row>
    <row r="39" spans="1:17" s="44" customFormat="1">
      <c r="A39" s="42" t="s">
        <v>7</v>
      </c>
      <c r="B39" s="54">
        <v>-31</v>
      </c>
      <c r="C39" s="54">
        <v>-8.5</v>
      </c>
      <c r="D39" s="40">
        <v>-2.6470588235294117</v>
      </c>
      <c r="E39" s="40">
        <v>-2.333333333333333</v>
      </c>
      <c r="F39" s="54">
        <f t="shared" si="11"/>
        <v>-44.5</v>
      </c>
      <c r="G39" s="54">
        <f t="shared" si="11"/>
        <v>-25.299999999999997</v>
      </c>
      <c r="H39" s="109">
        <f>-(F39-G39)/G39</f>
        <v>-0.75889328063241124</v>
      </c>
      <c r="I39" s="45">
        <v>-0.47840531561461791</v>
      </c>
      <c r="J39" s="54">
        <v>-75.5</v>
      </c>
      <c r="K39" s="54">
        <v>-33.799999999999997</v>
      </c>
      <c r="L39" s="45">
        <v>-1.2337278106508878</v>
      </c>
      <c r="M39" s="46">
        <v>-0.91624365482233505</v>
      </c>
      <c r="N39" s="28"/>
      <c r="O39" s="28"/>
      <c r="P39" s="28"/>
      <c r="Q39" s="28"/>
    </row>
    <row r="40" spans="1:17" s="44" customFormat="1" ht="17.25" customHeight="1">
      <c r="A40" s="11" t="s">
        <v>2</v>
      </c>
      <c r="B40" s="95">
        <f>SUM(B38:B39)</f>
        <v>62.099999999999994</v>
      </c>
      <c r="C40" s="95">
        <f>SUM(C38:C39)</f>
        <v>56.400000000000006</v>
      </c>
      <c r="D40" s="112">
        <v>0.10106382978723405</v>
      </c>
      <c r="E40" s="112">
        <v>3.1561461794019932E-2</v>
      </c>
      <c r="F40" s="95">
        <f>SUM(F38:F39)</f>
        <v>73.300000000000011</v>
      </c>
      <c r="G40" s="95">
        <f>SUM(G38:G39)</f>
        <v>55.8</v>
      </c>
      <c r="H40" s="45">
        <f>(F40-G40)/G40</f>
        <v>0.31362007168458811</v>
      </c>
      <c r="I40" s="110">
        <v>0.1106060606060606</v>
      </c>
      <c r="J40" s="95">
        <f>SUM(J38:J39)</f>
        <v>135.4</v>
      </c>
      <c r="K40" s="95">
        <f>SUM(K38:K39)</f>
        <v>112.2</v>
      </c>
      <c r="L40" s="110">
        <v>0.20677361853832441</v>
      </c>
      <c r="M40" s="111">
        <v>7.2900158478605384E-2</v>
      </c>
      <c r="N40" s="28"/>
      <c r="O40" s="28"/>
      <c r="P40" s="28"/>
      <c r="Q40" s="28"/>
    </row>
    <row r="41" spans="1:17" s="44" customFormat="1">
      <c r="A41" s="11"/>
      <c r="B41" s="54"/>
      <c r="C41" s="54"/>
      <c r="D41" s="40"/>
      <c r="E41" s="40"/>
      <c r="F41" s="54"/>
      <c r="G41" s="54"/>
      <c r="H41" s="45"/>
      <c r="I41" s="45"/>
      <c r="J41" s="54"/>
      <c r="K41" s="54"/>
      <c r="L41" s="45"/>
      <c r="M41" s="46"/>
      <c r="N41" s="28"/>
      <c r="O41" s="28"/>
      <c r="P41" s="28"/>
      <c r="Q41" s="28"/>
    </row>
    <row r="42" spans="1:17" s="44" customFormat="1">
      <c r="A42" s="43" t="s">
        <v>57</v>
      </c>
      <c r="B42" s="54">
        <v>7.3999999999999959</v>
      </c>
      <c r="C42" s="54">
        <v>9.4000000000000146</v>
      </c>
      <c r="D42" s="40">
        <v>-0.21276595744680851</v>
      </c>
      <c r="E42" s="40"/>
      <c r="F42" s="54">
        <f t="shared" ref="F42:G42" si="12">J42-B42</f>
        <v>10.3</v>
      </c>
      <c r="G42" s="54">
        <f t="shared" si="12"/>
        <v>8.9999999999999982</v>
      </c>
      <c r="H42" s="45">
        <f>(F42-G42)/G42</f>
        <v>0.14444444444444474</v>
      </c>
      <c r="I42" s="45"/>
      <c r="J42" s="54">
        <v>17.699999999999996</v>
      </c>
      <c r="K42" s="54">
        <v>18.400000000000013</v>
      </c>
      <c r="L42" s="45">
        <v>-3.8043478260869568E-2</v>
      </c>
      <c r="M42" s="46"/>
      <c r="N42" s="28"/>
      <c r="O42" s="28"/>
      <c r="P42" s="28"/>
      <c r="Q42" s="28"/>
    </row>
    <row r="43" spans="1:17" s="44" customFormat="1">
      <c r="A43" s="12" t="s">
        <v>52</v>
      </c>
      <c r="B43" s="117">
        <v>0.86499999999999999</v>
      </c>
      <c r="C43" s="117">
        <v>0.76700000000000002</v>
      </c>
      <c r="D43" s="117">
        <v>9.7999999999999976E-2</v>
      </c>
      <c r="E43" s="40"/>
      <c r="F43" s="117">
        <f>J43</f>
        <v>0.88200000000000001</v>
      </c>
      <c r="G43" s="117">
        <f t="shared" ref="G43:G45" si="13">K43</f>
        <v>0.81499999999999995</v>
      </c>
      <c r="H43" s="117">
        <f t="shared" ref="H43:H45" si="14">L43</f>
        <v>6.700000000000006E-2</v>
      </c>
      <c r="I43" s="45"/>
      <c r="J43" s="117">
        <v>0.88200000000000001</v>
      </c>
      <c r="K43" s="117">
        <v>0.81499999999999995</v>
      </c>
      <c r="L43" s="120">
        <v>6.700000000000006E-2</v>
      </c>
      <c r="M43" s="46"/>
      <c r="N43" s="28"/>
      <c r="O43" s="28"/>
      <c r="P43" s="28"/>
      <c r="Q43" s="28"/>
    </row>
    <row r="44" spans="1:17" s="44" customFormat="1">
      <c r="A44" s="12" t="s">
        <v>53</v>
      </c>
      <c r="B44" s="118">
        <v>0.27900000000000003</v>
      </c>
      <c r="C44" s="118">
        <v>9.7000000000000003E-2</v>
      </c>
      <c r="D44" s="117">
        <v>-0.18200000000000002</v>
      </c>
      <c r="E44" s="40"/>
      <c r="F44" s="117">
        <f t="shared" ref="F44:F45" si="15">J44</f>
        <v>0.316</v>
      </c>
      <c r="G44" s="117">
        <f t="shared" si="13"/>
        <v>0.189</v>
      </c>
      <c r="H44" s="117">
        <f t="shared" si="14"/>
        <v>-0.127</v>
      </c>
      <c r="I44" s="45"/>
      <c r="J44" s="118">
        <v>0.316</v>
      </c>
      <c r="K44" s="118">
        <v>0.189</v>
      </c>
      <c r="L44" s="120">
        <v>-0.127</v>
      </c>
      <c r="M44" s="46"/>
      <c r="N44" s="28"/>
      <c r="O44" s="28"/>
      <c r="P44" s="28"/>
      <c r="Q44" s="28"/>
    </row>
    <row r="45" spans="1:17" s="44" customFormat="1">
      <c r="A45" s="12" t="s">
        <v>54</v>
      </c>
      <c r="B45" s="118">
        <v>0.53800000000000003</v>
      </c>
      <c r="C45" s="118">
        <v>0.66200000000000003</v>
      </c>
      <c r="D45" s="117">
        <v>0.124</v>
      </c>
      <c r="E45" s="40"/>
      <c r="F45" s="117">
        <f t="shared" si="15"/>
        <v>0.51100000000000001</v>
      </c>
      <c r="G45" s="117">
        <f t="shared" si="13"/>
        <v>0.59699999999999998</v>
      </c>
      <c r="H45" s="117">
        <f t="shared" si="14"/>
        <v>8.5999999999999965E-2</v>
      </c>
      <c r="I45" s="45"/>
      <c r="J45" s="118">
        <v>0.51100000000000001</v>
      </c>
      <c r="K45" s="118">
        <v>0.59699999999999998</v>
      </c>
      <c r="L45" s="120">
        <v>8.5999999999999965E-2</v>
      </c>
      <c r="M45" s="46"/>
      <c r="N45" s="28"/>
      <c r="O45" s="28"/>
      <c r="P45" s="28"/>
      <c r="Q45" s="28"/>
    </row>
    <row r="46" spans="1:17" s="44" customFormat="1">
      <c r="A46" s="12"/>
      <c r="B46" s="69"/>
      <c r="C46" s="69"/>
      <c r="D46" s="40"/>
      <c r="E46" s="40"/>
      <c r="F46" s="48"/>
      <c r="G46" s="48"/>
      <c r="H46" s="45"/>
      <c r="I46" s="48"/>
      <c r="J46" s="54"/>
      <c r="K46" s="54"/>
      <c r="L46" s="45"/>
      <c r="M46" s="46"/>
      <c r="N46" s="28"/>
      <c r="O46" s="28"/>
      <c r="P46" s="28"/>
      <c r="Q46" s="28"/>
    </row>
    <row r="47" spans="1:17" s="44" customFormat="1">
      <c r="A47" s="13" t="s">
        <v>49</v>
      </c>
      <c r="B47" s="54"/>
      <c r="C47" s="54"/>
      <c r="D47" s="40"/>
      <c r="E47" s="40"/>
      <c r="F47" s="54"/>
      <c r="G47" s="54"/>
      <c r="H47" s="45"/>
      <c r="I47" s="48"/>
      <c r="J47" s="54"/>
      <c r="K47" s="54"/>
      <c r="L47" s="45"/>
      <c r="M47" s="46"/>
      <c r="N47" s="28"/>
      <c r="O47" s="28"/>
      <c r="P47" s="28"/>
      <c r="Q47" s="28"/>
    </row>
    <row r="48" spans="1:17" s="44" customFormat="1">
      <c r="A48" s="9" t="s">
        <v>0</v>
      </c>
      <c r="B48" s="49">
        <v>256</v>
      </c>
      <c r="C48" s="49">
        <v>247</v>
      </c>
      <c r="D48" s="40">
        <v>3.643724696356275E-2</v>
      </c>
      <c r="E48" s="40">
        <v>3.643724696356275E-2</v>
      </c>
      <c r="F48" s="49">
        <f>J48</f>
        <v>253</v>
      </c>
      <c r="G48" s="49">
        <f>K48</f>
        <v>263</v>
      </c>
      <c r="H48" s="45">
        <f>(F48-G48)/G48</f>
        <v>-3.8022813688212927E-2</v>
      </c>
      <c r="I48" s="45">
        <v>-3.8022813688212927E-2</v>
      </c>
      <c r="J48" s="49">
        <v>253</v>
      </c>
      <c r="K48" s="49">
        <v>263</v>
      </c>
      <c r="L48" s="45">
        <v>-3.8022813688212927E-2</v>
      </c>
      <c r="M48" s="46">
        <v>-3.8022813688212927E-2</v>
      </c>
      <c r="N48" s="28"/>
      <c r="O48" s="28"/>
      <c r="P48" s="28"/>
      <c r="Q48" s="28"/>
    </row>
    <row r="49" spans="1:17" s="44" customFormat="1">
      <c r="A49" s="43" t="s">
        <v>51</v>
      </c>
      <c r="B49" s="54">
        <v>108.80000000000001</v>
      </c>
      <c r="C49" s="54">
        <v>84</v>
      </c>
      <c r="D49" s="40">
        <v>0.29523809523809524</v>
      </c>
      <c r="E49" s="40">
        <v>0.32038834951456308</v>
      </c>
      <c r="F49" s="54">
        <f>J49-B49</f>
        <v>123.19999999999999</v>
      </c>
      <c r="G49" s="54">
        <f>K49-C49</f>
        <v>104.69999999999999</v>
      </c>
      <c r="H49" s="45">
        <f>(F49-G49)/G49</f>
        <v>0.17669531996179563</v>
      </c>
      <c r="I49" s="45">
        <v>0.13548387096774192</v>
      </c>
      <c r="J49" s="54">
        <v>232</v>
      </c>
      <c r="K49" s="54">
        <v>188.7</v>
      </c>
      <c r="L49" s="45">
        <v>0.22946475887652359</v>
      </c>
      <c r="M49" s="46">
        <v>0.21529596647459404</v>
      </c>
      <c r="N49" s="28"/>
      <c r="O49" s="28"/>
      <c r="P49" s="28"/>
      <c r="Q49" s="28"/>
    </row>
    <row r="50" spans="1:17" s="44" customFormat="1">
      <c r="A50" s="43" t="s">
        <v>1</v>
      </c>
      <c r="B50" s="54">
        <v>55.5</v>
      </c>
      <c r="C50" s="54">
        <v>57.9</v>
      </c>
      <c r="D50" s="40">
        <v>-4.145077720207254E-2</v>
      </c>
      <c r="E50" s="40">
        <v>-1.7699115044247787E-2</v>
      </c>
      <c r="F50" s="54">
        <f t="shared" ref="F50:G51" si="16">J50-B50</f>
        <v>61.599999999999994</v>
      </c>
      <c r="G50" s="54">
        <f t="shared" si="16"/>
        <v>60.1</v>
      </c>
      <c r="H50" s="45">
        <f>(F50-G50)/G50</f>
        <v>2.4958402662229498E-2</v>
      </c>
      <c r="I50" s="45">
        <v>-9.6463022508038575E-3</v>
      </c>
      <c r="J50" s="54">
        <v>117.1</v>
      </c>
      <c r="K50" s="54">
        <v>118</v>
      </c>
      <c r="L50" s="45">
        <v>-7.6271186440677969E-3</v>
      </c>
      <c r="M50" s="46">
        <v>-1.3479359730412806E-2</v>
      </c>
      <c r="N50" s="28"/>
      <c r="O50" s="28"/>
      <c r="P50" s="28"/>
      <c r="Q50" s="28"/>
    </row>
    <row r="51" spans="1:17" s="44" customFormat="1">
      <c r="A51" s="42" t="s">
        <v>7</v>
      </c>
      <c r="B51" s="54">
        <v>-11.2</v>
      </c>
      <c r="C51" s="54">
        <v>-12.200000000000001</v>
      </c>
      <c r="D51" s="45">
        <v>8.1967213114754106E-2</v>
      </c>
      <c r="E51" s="45">
        <v>6.6666666666666666E-2</v>
      </c>
      <c r="F51" s="54">
        <f t="shared" si="16"/>
        <v>-14.8</v>
      </c>
      <c r="G51" s="54">
        <f t="shared" si="16"/>
        <v>-11.799999999999999</v>
      </c>
      <c r="H51" s="109">
        <f>-(F51-G51)/G51</f>
        <v>-0.25423728813559338</v>
      </c>
      <c r="I51" s="45">
        <v>-0.19354838709677419</v>
      </c>
      <c r="J51" s="54">
        <v>-26</v>
      </c>
      <c r="K51" s="54">
        <v>-24</v>
      </c>
      <c r="L51" s="45">
        <v>-8.3333333333333329E-2</v>
      </c>
      <c r="M51" s="46">
        <v>-6.5573770491803282E-2</v>
      </c>
      <c r="N51" s="28"/>
      <c r="O51" s="28"/>
      <c r="P51" s="28"/>
      <c r="Q51" s="28"/>
    </row>
    <row r="52" spans="1:17" s="44" customFormat="1">
      <c r="A52" s="11" t="s">
        <v>2</v>
      </c>
      <c r="B52" s="95">
        <f>SUM(B50:B51)</f>
        <v>44.3</v>
      </c>
      <c r="C52" s="95">
        <f>SUM(C50:C51)</f>
        <v>45.699999999999996</v>
      </c>
      <c r="D52" s="110">
        <v>-3.0634573304157545E-2</v>
      </c>
      <c r="E52" s="110">
        <v>-4.4943820224719105E-3</v>
      </c>
      <c r="F52" s="95">
        <f>SUM(F50:F51)</f>
        <v>46.8</v>
      </c>
      <c r="G52" s="95">
        <f>SUM(G50:G51)</f>
        <v>48.300000000000004</v>
      </c>
      <c r="H52" s="45">
        <f>(F52-G52)/G52</f>
        <v>-3.1055900621118158E-2</v>
      </c>
      <c r="I52" s="110">
        <v>-6.0240963855421693E-2</v>
      </c>
      <c r="J52" s="95">
        <f>SUM(J50:J51)</f>
        <v>91.1</v>
      </c>
      <c r="K52" s="95">
        <f>SUM(K50:K51)</f>
        <v>94</v>
      </c>
      <c r="L52" s="110">
        <f>'Markets December Full Year'!C51</f>
        <v>-3.0851063829787296E-2</v>
      </c>
      <c r="M52" s="111">
        <v>-3.3934252386002124E-2</v>
      </c>
      <c r="N52" s="28"/>
      <c r="O52" s="28"/>
      <c r="P52" s="28"/>
      <c r="Q52" s="28"/>
    </row>
    <row r="53" spans="1:17" s="44" customFormat="1">
      <c r="A53" s="11"/>
      <c r="B53" s="54"/>
      <c r="C53" s="54"/>
      <c r="D53" s="45"/>
      <c r="E53" s="45"/>
      <c r="F53" s="54"/>
      <c r="G53" s="54"/>
      <c r="H53" s="45"/>
      <c r="I53" s="45"/>
      <c r="J53" s="54"/>
      <c r="K53" s="54"/>
      <c r="L53" s="45"/>
      <c r="M53" s="46"/>
      <c r="N53" s="28"/>
      <c r="O53" s="28"/>
      <c r="P53" s="28"/>
      <c r="Q53" s="28"/>
    </row>
    <row r="54" spans="1:17" s="44" customFormat="1">
      <c r="A54" s="43" t="s">
        <v>57</v>
      </c>
      <c r="B54" s="54">
        <v>4.5</v>
      </c>
      <c r="C54" s="54">
        <v>6.0999999999999925</v>
      </c>
      <c r="D54" s="45">
        <v>-0.26229508196721313</v>
      </c>
      <c r="E54" s="45"/>
      <c r="F54" s="54">
        <f t="shared" ref="F54:G54" si="17">J54-B54</f>
        <v>4.2999999999999954</v>
      </c>
      <c r="G54" s="54">
        <f t="shared" si="17"/>
        <v>2.6000000000000068</v>
      </c>
      <c r="H54" s="45">
        <f>(F54-G54)/G54</f>
        <v>0.65384615384614775</v>
      </c>
      <c r="I54" s="45"/>
      <c r="J54" s="54">
        <v>8.7999999999999954</v>
      </c>
      <c r="K54" s="54">
        <v>8.6999999999999993</v>
      </c>
      <c r="L54" s="45">
        <v>1.149425287356322E-2</v>
      </c>
      <c r="M54" s="46"/>
      <c r="N54" s="28"/>
      <c r="O54" s="28"/>
      <c r="P54" s="28"/>
      <c r="Q54" s="28"/>
    </row>
    <row r="55" spans="1:17" s="44" customFormat="1">
      <c r="A55" s="12" t="s">
        <v>52</v>
      </c>
      <c r="B55" s="117">
        <v>0.46700000000000003</v>
      </c>
      <c r="C55" s="117">
        <v>0.436</v>
      </c>
      <c r="D55" s="117">
        <v>3.1000000000000028E-2</v>
      </c>
      <c r="E55" s="40"/>
      <c r="F55" s="117">
        <f>J55</f>
        <v>0.45400000000000001</v>
      </c>
      <c r="G55" s="117">
        <f t="shared" ref="G55:G57" si="18">K55</f>
        <v>0.46400000000000002</v>
      </c>
      <c r="H55" s="117">
        <f t="shared" ref="H55:H57" si="19">L55</f>
        <v>-1.0000000000000009E-2</v>
      </c>
      <c r="I55" s="45"/>
      <c r="J55" s="117">
        <v>0.45400000000000001</v>
      </c>
      <c r="K55" s="117">
        <v>0.46400000000000002</v>
      </c>
      <c r="L55" s="120">
        <v>-1.0000000000000009E-2</v>
      </c>
      <c r="M55" s="46"/>
      <c r="N55" s="28"/>
      <c r="O55" s="28"/>
      <c r="P55" s="28"/>
      <c r="Q55" s="28"/>
    </row>
    <row r="56" spans="1:17" s="44" customFormat="1">
      <c r="A56" s="12" t="s">
        <v>53</v>
      </c>
      <c r="B56" s="118">
        <v>9.2999999999999999E-2</v>
      </c>
      <c r="C56" s="118">
        <v>0.114</v>
      </c>
      <c r="D56" s="117">
        <v>2.1000000000000005E-2</v>
      </c>
      <c r="E56" s="40"/>
      <c r="F56" s="117">
        <f t="shared" ref="F56:F57" si="20">J56</f>
        <v>0.10100000000000001</v>
      </c>
      <c r="G56" s="117">
        <f t="shared" si="18"/>
        <v>9.4E-2</v>
      </c>
      <c r="H56" s="117">
        <f t="shared" si="19"/>
        <v>-7.0000000000000062E-3</v>
      </c>
      <c r="I56" s="45"/>
      <c r="J56" s="118">
        <v>0.10100000000000001</v>
      </c>
      <c r="K56" s="118">
        <v>9.4E-2</v>
      </c>
      <c r="L56" s="120">
        <v>-7.0000000000000062E-3</v>
      </c>
      <c r="M56" s="46"/>
      <c r="N56" s="28"/>
      <c r="O56" s="28"/>
      <c r="P56" s="28"/>
      <c r="Q56" s="28"/>
    </row>
    <row r="57" spans="1:17" s="44" customFormat="1">
      <c r="A57" s="12" t="s">
        <v>54</v>
      </c>
      <c r="B57" s="118">
        <v>0.628</v>
      </c>
      <c r="C57" s="118">
        <v>0.56200000000000006</v>
      </c>
      <c r="D57" s="117">
        <v>-6.5999999999999948E-2</v>
      </c>
      <c r="E57" s="40"/>
      <c r="F57" s="117">
        <f t="shared" si="20"/>
        <v>0.57199999999999995</v>
      </c>
      <c r="G57" s="117">
        <f t="shared" si="18"/>
        <v>0.61</v>
      </c>
      <c r="H57" s="117">
        <f t="shared" si="19"/>
        <v>3.8000000000000034E-2</v>
      </c>
      <c r="I57" s="45"/>
      <c r="J57" s="118">
        <v>0.57199999999999995</v>
      </c>
      <c r="K57" s="118">
        <v>0.61</v>
      </c>
      <c r="L57" s="120">
        <v>3.8000000000000034E-2</v>
      </c>
      <c r="M57" s="46"/>
      <c r="N57" s="28"/>
      <c r="O57" s="28"/>
      <c r="P57" s="28"/>
      <c r="Q57" s="28"/>
    </row>
    <row r="58" spans="1:17" s="44" customFormat="1">
      <c r="A58" s="12"/>
      <c r="B58" s="48"/>
      <c r="C58" s="45"/>
      <c r="D58" s="45"/>
      <c r="E58" s="45"/>
      <c r="F58" s="48"/>
      <c r="G58" s="45"/>
      <c r="H58" s="45"/>
      <c r="I58" s="48"/>
      <c r="J58" s="48"/>
      <c r="K58" s="45"/>
      <c r="L58" s="45"/>
      <c r="M58" s="46"/>
      <c r="N58" s="28"/>
      <c r="O58" s="28"/>
      <c r="P58" s="28"/>
      <c r="Q58" s="28"/>
    </row>
    <row r="59" spans="1:17">
      <c r="A59" s="43"/>
      <c r="B59" s="54"/>
      <c r="C59" s="54"/>
      <c r="D59" s="45"/>
      <c r="E59" s="45"/>
      <c r="F59" s="54"/>
      <c r="G59" s="54"/>
      <c r="H59" s="45"/>
      <c r="I59" s="45"/>
      <c r="J59" s="54"/>
      <c r="K59" s="54"/>
      <c r="L59" s="45"/>
      <c r="M59" s="46"/>
      <c r="N59" s="28"/>
      <c r="O59" s="28"/>
      <c r="P59" s="28"/>
      <c r="Q59" s="28"/>
    </row>
    <row r="60" spans="1:17">
      <c r="A60" s="16" t="s">
        <v>23</v>
      </c>
      <c r="B60" s="49"/>
      <c r="C60" s="49"/>
      <c r="D60" s="36"/>
      <c r="E60" s="36"/>
      <c r="F60" s="49"/>
      <c r="G60" s="49"/>
      <c r="H60" s="36"/>
      <c r="I60" s="36"/>
      <c r="J60" s="49"/>
      <c r="K60" s="49"/>
      <c r="L60" s="36"/>
      <c r="M60" s="77"/>
      <c r="N60" s="28"/>
      <c r="O60" s="28"/>
      <c r="P60" s="28"/>
      <c r="Q60" s="28"/>
    </row>
    <row r="61" spans="1:17">
      <c r="A61" s="43" t="s">
        <v>39</v>
      </c>
      <c r="B61" s="54">
        <v>-7.7000000000000011</v>
      </c>
      <c r="C61" s="54">
        <v>-7.1</v>
      </c>
      <c r="D61" s="45">
        <v>-8.4507042253521125E-2</v>
      </c>
      <c r="E61" s="36"/>
      <c r="F61" s="54">
        <f t="shared" ref="F61:G61" si="21">J61-B61</f>
        <v>-6.9999999999999982</v>
      </c>
      <c r="G61" s="54">
        <f t="shared" si="21"/>
        <v>-6.7999999999999972</v>
      </c>
      <c r="H61" s="45">
        <f>-(F61-G61)/G61</f>
        <v>-2.9411764705882523E-2</v>
      </c>
      <c r="I61" s="45"/>
      <c r="J61" s="54">
        <v>-14.7</v>
      </c>
      <c r="K61" s="54">
        <v>-13.899999999999997</v>
      </c>
      <c r="L61" s="45">
        <v>-5.7553956834532377E-2</v>
      </c>
      <c r="M61" s="77"/>
      <c r="N61" s="28"/>
      <c r="O61" s="28"/>
      <c r="P61" s="28"/>
      <c r="Q61" s="28"/>
    </row>
    <row r="62" spans="1:17" ht="16" thickBot="1">
      <c r="A62" s="43"/>
      <c r="B62" s="54"/>
      <c r="C62" s="54"/>
      <c r="D62" s="36"/>
      <c r="E62" s="36"/>
      <c r="F62" s="54"/>
      <c r="G62" s="54"/>
      <c r="H62" s="36"/>
      <c r="I62" s="36"/>
      <c r="J62" s="54"/>
      <c r="K62" s="54"/>
      <c r="L62" s="36"/>
      <c r="M62" s="77"/>
      <c r="N62" s="28"/>
      <c r="O62" s="28"/>
    </row>
    <row r="63" spans="1:17" ht="36" customHeight="1" thickBot="1">
      <c r="A63" s="152" t="s">
        <v>8</v>
      </c>
      <c r="B63" s="153"/>
      <c r="C63" s="153"/>
      <c r="D63" s="153"/>
      <c r="E63" s="153"/>
      <c r="F63" s="153"/>
      <c r="G63" s="153"/>
      <c r="H63" s="153"/>
      <c r="I63" s="153"/>
      <c r="J63" s="153"/>
      <c r="K63" s="153"/>
      <c r="L63" s="153"/>
      <c r="M63" s="154"/>
    </row>
    <row r="64" spans="1:17">
      <c r="A64" s="52"/>
      <c r="B64" s="52"/>
      <c r="C64" s="52"/>
      <c r="D64" s="52"/>
      <c r="E64" s="52"/>
      <c r="F64" s="52"/>
      <c r="G64" s="52"/>
      <c r="H64" s="52"/>
      <c r="I64" s="52"/>
      <c r="J64" s="52"/>
    </row>
    <row r="65" spans="1:10">
      <c r="A65" s="52"/>
      <c r="B65" s="52"/>
      <c r="C65" s="52"/>
      <c r="D65" s="52"/>
      <c r="E65" s="52"/>
      <c r="F65" s="52"/>
      <c r="G65" s="52"/>
      <c r="H65" s="52"/>
      <c r="I65" s="52"/>
      <c r="J65" s="52"/>
    </row>
  </sheetData>
  <mergeCells count="6">
    <mergeCell ref="A63:M63"/>
    <mergeCell ref="A2:M2"/>
    <mergeCell ref="A4:M4"/>
    <mergeCell ref="B7:E7"/>
    <mergeCell ref="F7:I7"/>
    <mergeCell ref="J7:M7"/>
  </mergeCells>
  <printOptions horizontalCentered="1"/>
  <pageMargins left="0.70866141732283472" right="0.70866141732283472" top="0.74803149606299213" bottom="0.74803149606299213" header="0.31496062992125984" footer="0.31496062992125984"/>
  <pageSetup paperSize="8" scale="72" orientation="portrait" r:id="rId1"/>
  <headerFooter alignWithMargins="0">
    <oddFooter>&amp;L&amp;Z&amp;F&amp;R&amp;D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 December</vt:lpstr>
      <vt:lpstr>Markets December Full Year</vt:lpstr>
      <vt:lpstr>Markets 2022 by half</vt:lpstr>
      <vt:lpstr>'Markets 2022 by half'!Print_Area</vt:lpstr>
      <vt:lpstr>'Markets December Full Year'!Print_Area</vt:lpstr>
      <vt:lpstr>'Summary December'!Print_Area</vt:lpstr>
      <vt:lpstr>'Markets 2022 by half'!Print_Titles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Ekins</dc:creator>
  <cp:lastModifiedBy>Gibson, James</cp:lastModifiedBy>
  <cp:lastPrinted>2023-02-20T11:49:00Z</cp:lastPrinted>
  <dcterms:created xsi:type="dcterms:W3CDTF">2000-02-04T09:59:03Z</dcterms:created>
  <dcterms:modified xsi:type="dcterms:W3CDTF">2023-02-28T15:21:07Z</dcterms:modified>
</cp:coreProperties>
</file>